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4895" windowHeight="8160" activeTab="1"/>
  </bookViews>
  <sheets>
    <sheet name="バリアフリー絵本・雑誌" sheetId="1" r:id="rId1"/>
    <sheet name="大きな文字の青い鳥文庫" sheetId="4" r:id="rId2"/>
    <sheet name="布絵本" sheetId="5" r:id="rId3"/>
    <sheet name="参考文献（本）" sheetId="6" r:id="rId4"/>
    <sheet name="参考文献（雑誌）" sheetId="7" r:id="rId5"/>
  </sheets>
  <definedNames>
    <definedName name="_xlnm.Print_Titles" localSheetId="0">バリアフリー絵本・雑誌!$1:$1</definedName>
    <definedName name="_xlnm.Print_Titles" localSheetId="1">大きな文字の青い鳥文庫!$1:$1</definedName>
  </definedNames>
  <calcPr calcId="145621"/>
</workbook>
</file>

<file path=xl/calcChain.xml><?xml version="1.0" encoding="utf-8"?>
<calcChain xmlns="http://schemas.openxmlformats.org/spreadsheetml/2006/main">
  <c r="F101" i="4" l="1"/>
  <c r="F102" i="4"/>
  <c r="F151" i="4"/>
  <c r="F152" i="4"/>
  <c r="F153" i="4"/>
  <c r="F154" i="4"/>
  <c r="F155" i="4"/>
  <c r="F150" i="4"/>
  <c r="F32" i="4"/>
  <c r="F31" i="4"/>
  <c r="D11" i="4" l="1"/>
  <c r="E11" i="4"/>
  <c r="F11" i="4"/>
  <c r="D12" i="4"/>
  <c r="E12" i="4"/>
  <c r="F12" i="4"/>
  <c r="F46" i="4" l="1"/>
  <c r="F47" i="4"/>
  <c r="F48" i="4"/>
  <c r="F49" i="4"/>
  <c r="F50" i="4"/>
  <c r="F51" i="4"/>
  <c r="F52" i="4"/>
  <c r="F53" i="4"/>
  <c r="D73" i="4"/>
  <c r="E73" i="4"/>
  <c r="F73" i="4"/>
  <c r="D74" i="4"/>
  <c r="E74" i="4"/>
  <c r="F74" i="4"/>
  <c r="B73" i="4"/>
  <c r="B74" i="4"/>
  <c r="F87" i="4"/>
  <c r="F88" i="4"/>
  <c r="F90" i="4"/>
  <c r="F91" i="4"/>
  <c r="F23" i="4"/>
  <c r="F24" i="4"/>
  <c r="F25" i="4"/>
  <c r="F19" i="4"/>
  <c r="F16" i="4"/>
  <c r="F17" i="4"/>
  <c r="F18" i="4"/>
  <c r="F123" i="4"/>
  <c r="F80" i="4"/>
  <c r="F79" i="4"/>
  <c r="C140" i="4" l="1"/>
  <c r="C139" i="4"/>
  <c r="F140" i="4"/>
  <c r="E140" i="4"/>
  <c r="D140" i="4"/>
  <c r="B140" i="4"/>
  <c r="F139" i="4"/>
  <c r="E139" i="4"/>
  <c r="D139" i="4"/>
  <c r="B139" i="4"/>
  <c r="F208" i="4"/>
  <c r="E208" i="4"/>
  <c r="D208" i="4"/>
  <c r="B208" i="4"/>
  <c r="F207" i="4"/>
  <c r="E207" i="4"/>
  <c r="D207" i="4"/>
  <c r="B207" i="4"/>
  <c r="F206" i="4"/>
  <c r="E206" i="4"/>
  <c r="D206" i="4"/>
  <c r="B206" i="4"/>
  <c r="F205" i="4"/>
  <c r="E205" i="4"/>
  <c r="D205" i="4"/>
  <c r="B205" i="4"/>
  <c r="F215" i="4"/>
  <c r="B215" i="4"/>
  <c r="D3" i="4"/>
  <c r="D2" i="4"/>
  <c r="F216" i="4"/>
  <c r="B216" i="4"/>
  <c r="F159" i="4"/>
  <c r="F158" i="4"/>
  <c r="F29" i="4"/>
  <c r="F28" i="4"/>
  <c r="F99" i="4"/>
  <c r="F89" i="4"/>
  <c r="F167" i="4" l="1"/>
  <c r="E167" i="4"/>
  <c r="D167" i="4"/>
  <c r="B167" i="4"/>
  <c r="F202" i="4"/>
  <c r="E202" i="4"/>
  <c r="D202" i="4"/>
  <c r="B202" i="4"/>
  <c r="F201" i="4"/>
  <c r="E201" i="4"/>
  <c r="D201" i="4"/>
  <c r="B201" i="4"/>
  <c r="F178" i="4"/>
  <c r="F177" i="4"/>
  <c r="F78" i="4"/>
  <c r="F77" i="4"/>
  <c r="F81" i="4"/>
  <c r="F35" i="4"/>
  <c r="F34" i="4"/>
  <c r="F8" i="4"/>
  <c r="F7" i="4"/>
  <c r="F214" i="4"/>
  <c r="B214" i="4"/>
  <c r="F213" i="4"/>
  <c r="B213" i="4"/>
  <c r="D204" i="4"/>
  <c r="F204" i="4"/>
  <c r="E204" i="4"/>
  <c r="B204" i="4"/>
  <c r="F203" i="4"/>
  <c r="E203" i="4"/>
  <c r="D203" i="4"/>
  <c r="B203" i="4"/>
  <c r="F72" i="4"/>
  <c r="E72" i="4"/>
  <c r="D72" i="4"/>
  <c r="B72" i="4"/>
  <c r="F71" i="4"/>
  <c r="E71" i="4"/>
  <c r="D71" i="4"/>
  <c r="B71" i="4"/>
  <c r="F39" i="4"/>
  <c r="F38" i="4"/>
  <c r="F30" i="4"/>
  <c r="F14" i="4"/>
  <c r="F15" i="4"/>
  <c r="F13" i="4"/>
  <c r="F212" i="4" l="1"/>
  <c r="C212" i="4"/>
  <c r="B212" i="4"/>
  <c r="F211" i="4"/>
  <c r="C211" i="4"/>
  <c r="B211" i="4"/>
  <c r="F210" i="4"/>
  <c r="C210" i="4"/>
  <c r="B210" i="4"/>
  <c r="F209" i="4"/>
  <c r="C209" i="4"/>
  <c r="B209" i="4"/>
  <c r="F200" i="4"/>
  <c r="E200" i="4"/>
  <c r="D200" i="4"/>
  <c r="C200" i="4"/>
  <c r="B200" i="4"/>
  <c r="F199" i="4"/>
  <c r="E199" i="4"/>
  <c r="D199" i="4"/>
  <c r="C199" i="4"/>
  <c r="B199" i="4"/>
  <c r="F198" i="4"/>
  <c r="E198" i="4"/>
  <c r="D198" i="4"/>
  <c r="C198" i="4"/>
  <c r="B198" i="4"/>
  <c r="F197" i="4"/>
  <c r="E197" i="4"/>
  <c r="D197" i="4"/>
  <c r="C197" i="4"/>
  <c r="B197" i="4"/>
  <c r="F196" i="4"/>
  <c r="E196" i="4"/>
  <c r="D196" i="4"/>
  <c r="C196" i="4"/>
  <c r="B196" i="4"/>
  <c r="F193" i="4"/>
  <c r="E193" i="4"/>
  <c r="D193" i="4"/>
  <c r="C193" i="4"/>
  <c r="F192" i="4"/>
  <c r="E192" i="4"/>
  <c r="D192" i="4"/>
  <c r="C192" i="4"/>
  <c r="F191" i="4"/>
  <c r="E191" i="4"/>
  <c r="D191" i="4"/>
  <c r="C191" i="4"/>
  <c r="F190" i="4"/>
  <c r="E190" i="4"/>
  <c r="D190" i="4"/>
  <c r="C190" i="4"/>
  <c r="F189" i="4"/>
  <c r="E189" i="4"/>
  <c r="D189" i="4"/>
  <c r="C189" i="4"/>
  <c r="B189" i="4"/>
  <c r="F188" i="4"/>
  <c r="E188" i="4"/>
  <c r="D188" i="4"/>
  <c r="C188" i="4"/>
  <c r="B188" i="4"/>
  <c r="F182" i="4"/>
  <c r="E182" i="4"/>
  <c r="D182" i="4"/>
  <c r="C182" i="4"/>
  <c r="B182" i="4"/>
  <c r="F181" i="4"/>
  <c r="E181" i="4"/>
  <c r="D181" i="4"/>
  <c r="C181" i="4"/>
  <c r="B181" i="4"/>
  <c r="F180" i="4"/>
  <c r="E180" i="4"/>
  <c r="D180" i="4"/>
  <c r="C180" i="4"/>
  <c r="B180" i="4"/>
  <c r="F179" i="4"/>
  <c r="E179" i="4"/>
  <c r="D179" i="4"/>
  <c r="C179" i="4"/>
  <c r="B179" i="4"/>
  <c r="F176" i="4"/>
  <c r="E176" i="4"/>
  <c r="D176" i="4"/>
  <c r="C176" i="4"/>
  <c r="B176" i="4"/>
  <c r="F175" i="4"/>
  <c r="E175" i="4"/>
  <c r="D175" i="4"/>
  <c r="C175" i="4"/>
  <c r="B175" i="4"/>
  <c r="F174" i="4"/>
  <c r="E174" i="4"/>
  <c r="D174" i="4"/>
  <c r="C174" i="4"/>
  <c r="B174" i="4"/>
  <c r="F173" i="4"/>
  <c r="E173" i="4"/>
  <c r="D173" i="4"/>
  <c r="C173" i="4"/>
  <c r="B173" i="4"/>
  <c r="F172" i="4"/>
  <c r="E172" i="4"/>
  <c r="D172" i="4"/>
  <c r="C172" i="4"/>
  <c r="B172" i="4"/>
  <c r="F171" i="4"/>
  <c r="E171" i="4"/>
  <c r="D171" i="4"/>
  <c r="C171" i="4"/>
  <c r="B171" i="4"/>
  <c r="F170" i="4"/>
  <c r="E170" i="4"/>
  <c r="D170" i="4"/>
  <c r="C170" i="4"/>
  <c r="B170" i="4"/>
  <c r="F169" i="4"/>
  <c r="E169" i="4"/>
  <c r="D169" i="4"/>
  <c r="C169" i="4"/>
  <c r="B169" i="4"/>
  <c r="F168" i="4"/>
  <c r="E168" i="4"/>
  <c r="D168" i="4"/>
  <c r="C168" i="4"/>
  <c r="B168" i="4"/>
  <c r="F162" i="4"/>
  <c r="E162" i="4"/>
  <c r="D162" i="4"/>
  <c r="C162" i="4"/>
  <c r="B162" i="4"/>
  <c r="F161" i="4"/>
  <c r="E161" i="4"/>
  <c r="D161" i="4"/>
  <c r="C161" i="4"/>
  <c r="B161" i="4"/>
  <c r="F160" i="4"/>
  <c r="C160" i="4"/>
  <c r="B160" i="4"/>
  <c r="F157" i="4"/>
  <c r="E157" i="4"/>
  <c r="D157" i="4"/>
  <c r="C157" i="4"/>
  <c r="B157" i="4"/>
  <c r="F156" i="4"/>
  <c r="E156" i="4"/>
  <c r="D156" i="4"/>
  <c r="C156" i="4"/>
  <c r="B156" i="4"/>
  <c r="F149" i="4"/>
  <c r="C149" i="4"/>
  <c r="B149" i="4"/>
  <c r="F148" i="4"/>
  <c r="E148" i="4"/>
  <c r="D148" i="4"/>
  <c r="C148" i="4"/>
  <c r="B148" i="4"/>
  <c r="F147" i="4"/>
  <c r="E147" i="4"/>
  <c r="D147" i="4"/>
  <c r="C147" i="4"/>
  <c r="B147" i="4"/>
  <c r="F146" i="4"/>
  <c r="E146" i="4"/>
  <c r="D146" i="4"/>
  <c r="C146" i="4"/>
  <c r="B146" i="4"/>
  <c r="F145" i="4"/>
  <c r="E145" i="4"/>
  <c r="D145" i="4"/>
  <c r="C145" i="4"/>
  <c r="B145" i="4"/>
  <c r="F144" i="4"/>
  <c r="E144" i="4"/>
  <c r="D144" i="4"/>
  <c r="C144" i="4"/>
  <c r="B144" i="4"/>
  <c r="F143" i="4"/>
  <c r="E143" i="4"/>
  <c r="D143" i="4"/>
  <c r="C143" i="4"/>
  <c r="B143" i="4"/>
  <c r="F142" i="4"/>
  <c r="E142" i="4"/>
  <c r="D142" i="4"/>
  <c r="C142" i="4"/>
  <c r="B142" i="4"/>
  <c r="F141" i="4"/>
  <c r="E141" i="4"/>
  <c r="D141" i="4"/>
  <c r="C141" i="4"/>
  <c r="B141" i="4"/>
  <c r="F138" i="4"/>
  <c r="E138" i="4"/>
  <c r="D138" i="4"/>
  <c r="C138" i="4"/>
  <c r="B138" i="4"/>
  <c r="F137" i="4"/>
  <c r="E137" i="4"/>
  <c r="D137" i="4"/>
  <c r="C137" i="4"/>
  <c r="B137" i="4"/>
  <c r="F136" i="4"/>
  <c r="E136" i="4"/>
  <c r="D136" i="4"/>
  <c r="C136" i="4"/>
  <c r="B136" i="4"/>
  <c r="F135" i="4"/>
  <c r="E135" i="4"/>
  <c r="D135" i="4"/>
  <c r="C135" i="4"/>
  <c r="B135" i="4"/>
  <c r="F134" i="4"/>
  <c r="E134" i="4"/>
  <c r="D134" i="4"/>
  <c r="C134" i="4"/>
  <c r="B134" i="4"/>
  <c r="F133" i="4"/>
  <c r="E133" i="4"/>
  <c r="D133" i="4"/>
  <c r="C133" i="4"/>
  <c r="B133" i="4"/>
  <c r="F132" i="4"/>
  <c r="E132" i="4"/>
  <c r="D132" i="4"/>
  <c r="C132" i="4"/>
  <c r="B132" i="4"/>
  <c r="F131" i="4"/>
  <c r="E131" i="4"/>
  <c r="D131" i="4"/>
  <c r="C131" i="4"/>
  <c r="B131" i="4"/>
  <c r="F130" i="4"/>
  <c r="E130" i="4"/>
  <c r="D130" i="4"/>
  <c r="C130" i="4"/>
  <c r="B130" i="4"/>
  <c r="F129" i="4"/>
  <c r="E129" i="4"/>
  <c r="D129" i="4"/>
  <c r="C129" i="4"/>
  <c r="B129" i="4"/>
  <c r="F128" i="4"/>
  <c r="E128" i="4"/>
  <c r="D128" i="4"/>
  <c r="C128" i="4"/>
  <c r="B128" i="4"/>
  <c r="F127" i="4"/>
  <c r="E127" i="4"/>
  <c r="D127" i="4"/>
  <c r="C127" i="4"/>
  <c r="B127" i="4"/>
  <c r="F126" i="4"/>
  <c r="E126" i="4"/>
  <c r="D126" i="4"/>
  <c r="C126" i="4"/>
  <c r="B126" i="4"/>
  <c r="F125" i="4"/>
  <c r="E125" i="4"/>
  <c r="D125" i="4"/>
  <c r="C125" i="4"/>
  <c r="B125" i="4"/>
  <c r="F124" i="4"/>
  <c r="E124" i="4"/>
  <c r="D124" i="4"/>
  <c r="C124" i="4"/>
  <c r="B124" i="4"/>
  <c r="F122" i="4"/>
  <c r="E122" i="4"/>
  <c r="D122" i="4"/>
  <c r="C122" i="4"/>
  <c r="B122" i="4"/>
  <c r="F121" i="4"/>
  <c r="E121" i="4"/>
  <c r="D121" i="4"/>
  <c r="C121" i="4"/>
  <c r="B121" i="4"/>
  <c r="F120" i="4"/>
  <c r="E120" i="4"/>
  <c r="D120" i="4"/>
  <c r="C120" i="4"/>
  <c r="B120" i="4"/>
  <c r="F119" i="4"/>
  <c r="E119" i="4"/>
  <c r="D119" i="4"/>
  <c r="C119" i="4"/>
  <c r="B119" i="4"/>
  <c r="F116" i="4"/>
  <c r="E116" i="4"/>
  <c r="D116" i="4"/>
  <c r="C116" i="4"/>
  <c r="B116" i="4"/>
  <c r="F115" i="4"/>
  <c r="E115" i="4"/>
  <c r="D115" i="4"/>
  <c r="C115" i="4"/>
  <c r="B115" i="4"/>
  <c r="F114" i="4"/>
  <c r="E114" i="4"/>
  <c r="D114" i="4"/>
  <c r="C114" i="4"/>
  <c r="B114" i="4"/>
  <c r="F113" i="4"/>
  <c r="E113" i="4"/>
  <c r="D113" i="4"/>
  <c r="C113" i="4"/>
  <c r="B113" i="4"/>
  <c r="F112" i="4"/>
  <c r="E112" i="4"/>
  <c r="D112" i="4"/>
  <c r="C112" i="4"/>
  <c r="B112" i="4"/>
  <c r="F111" i="4"/>
  <c r="E111" i="4"/>
  <c r="D111" i="4"/>
  <c r="C111" i="4"/>
  <c r="B111" i="4"/>
  <c r="F110" i="4"/>
  <c r="E110" i="4"/>
  <c r="D110" i="4"/>
  <c r="C110" i="4"/>
  <c r="B110" i="4"/>
  <c r="F109" i="4"/>
  <c r="E109" i="4"/>
  <c r="D109" i="4"/>
  <c r="C109" i="4"/>
  <c r="B109" i="4"/>
  <c r="F108" i="4"/>
  <c r="E108" i="4"/>
  <c r="D108" i="4"/>
  <c r="C108" i="4"/>
  <c r="B108" i="4"/>
  <c r="F107" i="4"/>
  <c r="E107" i="4"/>
  <c r="D107" i="4"/>
  <c r="C107" i="4"/>
  <c r="B107" i="4"/>
  <c r="F106" i="4"/>
  <c r="E106" i="4"/>
  <c r="D106" i="4"/>
  <c r="C106" i="4"/>
  <c r="B106" i="4"/>
  <c r="F105" i="4"/>
  <c r="E105" i="4"/>
  <c r="D105" i="4"/>
  <c r="C105" i="4"/>
  <c r="B105" i="4"/>
  <c r="F104" i="4"/>
  <c r="E104" i="4"/>
  <c r="D104" i="4"/>
  <c r="C104" i="4"/>
  <c r="B104" i="4"/>
  <c r="F103" i="4"/>
  <c r="E103" i="4"/>
  <c r="D103" i="4"/>
  <c r="C103" i="4"/>
  <c r="B103" i="4"/>
  <c r="F100" i="4"/>
  <c r="E100" i="4"/>
  <c r="D100" i="4"/>
  <c r="C100" i="4"/>
  <c r="B100" i="4"/>
  <c r="F98" i="4"/>
  <c r="E98" i="4"/>
  <c r="D98" i="4"/>
  <c r="C98" i="4"/>
  <c r="B98" i="4"/>
  <c r="F97" i="4"/>
  <c r="E97" i="4"/>
  <c r="D97" i="4"/>
  <c r="C97" i="4"/>
  <c r="B97" i="4"/>
  <c r="F96" i="4"/>
  <c r="E96" i="4"/>
  <c r="D96" i="4"/>
  <c r="C96" i="4"/>
  <c r="B96" i="4"/>
  <c r="F95" i="4"/>
  <c r="E95" i="4"/>
  <c r="D95" i="4"/>
  <c r="C95" i="4"/>
  <c r="B95" i="4"/>
  <c r="F94" i="4"/>
  <c r="E94" i="4"/>
  <c r="D94" i="4"/>
  <c r="C94" i="4"/>
  <c r="B94" i="4"/>
  <c r="F93" i="4"/>
  <c r="E93" i="4"/>
  <c r="D93" i="4"/>
  <c r="C93" i="4"/>
  <c r="B93" i="4"/>
  <c r="F92" i="4"/>
  <c r="E92" i="4"/>
  <c r="D92" i="4"/>
  <c r="C92" i="4"/>
  <c r="B92" i="4"/>
  <c r="F86" i="4"/>
  <c r="E86" i="4"/>
  <c r="D86" i="4"/>
  <c r="C86" i="4"/>
  <c r="B86" i="4"/>
  <c r="F85" i="4"/>
  <c r="E85" i="4"/>
  <c r="D85" i="4"/>
  <c r="C85" i="4"/>
  <c r="B85" i="4"/>
  <c r="F84" i="4"/>
  <c r="E84" i="4"/>
  <c r="D84" i="4"/>
  <c r="C84" i="4"/>
  <c r="B84" i="4"/>
  <c r="F83" i="4"/>
  <c r="E83" i="4"/>
  <c r="D83" i="4"/>
  <c r="C83" i="4"/>
  <c r="B83" i="4"/>
  <c r="F82" i="4"/>
  <c r="E82" i="4"/>
  <c r="D82" i="4"/>
  <c r="C82" i="4"/>
  <c r="B82" i="4"/>
  <c r="E81" i="4"/>
  <c r="D81" i="4"/>
  <c r="C81" i="4"/>
  <c r="B81" i="4"/>
  <c r="F76" i="4"/>
  <c r="C76" i="4"/>
  <c r="B76" i="4"/>
  <c r="F75" i="4"/>
  <c r="C75" i="4"/>
  <c r="B75" i="4"/>
  <c r="F70" i="4"/>
  <c r="E70" i="4"/>
  <c r="D70" i="4"/>
  <c r="C70" i="4"/>
  <c r="B70" i="4"/>
  <c r="F69" i="4"/>
  <c r="E69" i="4"/>
  <c r="D69" i="4"/>
  <c r="C69" i="4"/>
  <c r="B69" i="4"/>
  <c r="F68" i="4"/>
  <c r="E68" i="4"/>
  <c r="D68" i="4"/>
  <c r="C68" i="4"/>
  <c r="B68" i="4"/>
  <c r="F67" i="4"/>
  <c r="E67" i="4"/>
  <c r="D67" i="4"/>
  <c r="C67" i="4"/>
  <c r="B67" i="4"/>
  <c r="F66" i="4"/>
  <c r="E66" i="4"/>
  <c r="D66" i="4"/>
  <c r="C66" i="4"/>
  <c r="B66" i="4"/>
  <c r="F65" i="4"/>
  <c r="E65" i="4"/>
  <c r="D65" i="4"/>
  <c r="C65" i="4"/>
  <c r="B65" i="4"/>
  <c r="F64" i="4"/>
  <c r="E64" i="4"/>
  <c r="D64" i="4"/>
  <c r="C64" i="4"/>
  <c r="B64" i="4"/>
  <c r="F63" i="4"/>
  <c r="E63" i="4"/>
  <c r="D63" i="4"/>
  <c r="C63" i="4"/>
  <c r="B63" i="4"/>
  <c r="F62" i="4"/>
  <c r="E62" i="4"/>
  <c r="D62" i="4"/>
  <c r="C62" i="4"/>
  <c r="B62" i="4"/>
  <c r="F61" i="4"/>
  <c r="E61" i="4"/>
  <c r="D61" i="4"/>
  <c r="C61" i="4"/>
  <c r="B61" i="4"/>
  <c r="F60" i="4"/>
  <c r="C60" i="4"/>
  <c r="B60" i="4"/>
  <c r="F59" i="4"/>
  <c r="C59" i="4"/>
  <c r="B59" i="4"/>
  <c r="F58" i="4"/>
  <c r="E58" i="4"/>
  <c r="D58" i="4"/>
  <c r="C58" i="4"/>
  <c r="B58" i="4"/>
  <c r="F57" i="4"/>
  <c r="E57" i="4"/>
  <c r="D57" i="4"/>
  <c r="C57" i="4"/>
  <c r="B57" i="4"/>
  <c r="F56" i="4"/>
  <c r="E56" i="4"/>
  <c r="D56" i="4"/>
  <c r="C56" i="4"/>
  <c r="B56" i="4"/>
  <c r="F55" i="4"/>
  <c r="E55" i="4"/>
  <c r="D55" i="4"/>
  <c r="C55" i="4"/>
  <c r="B55" i="4"/>
  <c r="F54" i="4"/>
  <c r="E54" i="4"/>
  <c r="D54" i="4"/>
  <c r="C54" i="4"/>
  <c r="B54" i="4"/>
  <c r="F45" i="4"/>
  <c r="E45" i="4"/>
  <c r="D45" i="4"/>
  <c r="C45" i="4"/>
  <c r="B45" i="4"/>
  <c r="F44" i="4"/>
  <c r="E44" i="4"/>
  <c r="D44" i="4"/>
  <c r="C44" i="4"/>
  <c r="B44" i="4"/>
  <c r="F43" i="4"/>
  <c r="C43" i="4"/>
  <c r="B43" i="4"/>
  <c r="F42" i="4"/>
  <c r="C42" i="4"/>
  <c r="B42" i="4"/>
  <c r="F41" i="4"/>
  <c r="C41" i="4"/>
  <c r="B41" i="4"/>
  <c r="F40" i="4"/>
  <c r="C40" i="4"/>
  <c r="B40" i="4"/>
  <c r="F37" i="4"/>
  <c r="E37" i="4"/>
  <c r="D37" i="4"/>
  <c r="C37" i="4"/>
  <c r="B37" i="4"/>
  <c r="F36" i="4"/>
  <c r="E36" i="4"/>
  <c r="D36" i="4"/>
  <c r="C36" i="4"/>
  <c r="B36" i="4"/>
  <c r="F33" i="4"/>
  <c r="E33" i="4"/>
  <c r="D33" i="4"/>
  <c r="C33" i="4"/>
  <c r="B33" i="4"/>
  <c r="F27" i="4"/>
  <c r="E27" i="4"/>
  <c r="D27" i="4"/>
  <c r="C27" i="4"/>
  <c r="B27" i="4"/>
  <c r="F26" i="4"/>
  <c r="E26" i="4"/>
  <c r="D26" i="4"/>
  <c r="C26" i="4"/>
  <c r="B26" i="4"/>
  <c r="F22" i="4"/>
  <c r="C22" i="4"/>
  <c r="B22" i="4"/>
  <c r="F21" i="4"/>
  <c r="C21" i="4"/>
  <c r="B21" i="4"/>
  <c r="F20" i="4"/>
  <c r="C20" i="4"/>
  <c r="B20" i="4"/>
  <c r="F10" i="4"/>
  <c r="E10" i="4"/>
  <c r="D10" i="4"/>
  <c r="C10" i="4"/>
  <c r="B10" i="4"/>
  <c r="F9" i="4"/>
  <c r="E9" i="4"/>
  <c r="D9" i="4"/>
  <c r="C9" i="4"/>
  <c r="B9" i="4"/>
  <c r="F6" i="4"/>
  <c r="C6" i="4"/>
  <c r="B6" i="4"/>
  <c r="F5" i="4"/>
  <c r="C5" i="4"/>
  <c r="B5" i="4"/>
  <c r="F4" i="4"/>
  <c r="C4" i="4"/>
  <c r="B4" i="4"/>
  <c r="F3" i="4"/>
  <c r="C3" i="4"/>
  <c r="B3" i="4"/>
  <c r="F2" i="4"/>
  <c r="C2" i="4"/>
  <c r="B2" i="4"/>
</calcChain>
</file>

<file path=xl/sharedStrings.xml><?xml version="1.0" encoding="utf-8"?>
<sst xmlns="http://schemas.openxmlformats.org/spreadsheetml/2006/main" count="748" uniqueCount="413">
  <si>
    <t>新評論</t>
  </si>
  <si>
    <t>偕成社</t>
  </si>
  <si>
    <t>さわる絵本</t>
  </si>
  <si>
    <t>点字付き・さわる絵本</t>
  </si>
  <si>
    <t>岩崎書店</t>
  </si>
  <si>
    <t>小学館　</t>
  </si>
  <si>
    <t>点字つき・さわる絵本</t>
  </si>
  <si>
    <t>小学館</t>
  </si>
  <si>
    <t>愛育社</t>
  </si>
  <si>
    <t>自分流文庫</t>
  </si>
  <si>
    <t>ＢＬ出版</t>
  </si>
  <si>
    <t>BL出版</t>
  </si>
  <si>
    <t>自由国民社</t>
  </si>
  <si>
    <t>しろくまちゃんのほっとけーき</t>
    <phoneticPr fontId="1"/>
  </si>
  <si>
    <t>こぐま社</t>
    <phoneticPr fontId="1"/>
  </si>
  <si>
    <t>でこぼこえかきうた</t>
  </si>
  <si>
    <t>ユニバーサルデザイン絵本センター</t>
    <phoneticPr fontId="1"/>
  </si>
  <si>
    <t>てんてん</t>
  </si>
  <si>
    <t>なないろのクラ</t>
  </si>
  <si>
    <t>チョウチョウのおやこ</t>
  </si>
  <si>
    <t>たんぽぽぽぽたん</t>
  </si>
  <si>
    <t>おでかけまるちゃん</t>
  </si>
  <si>
    <t>あかね書房</t>
    <rPh sb="3" eb="5">
      <t>ショボウ</t>
    </rPh>
    <phoneticPr fontId="1"/>
  </si>
  <si>
    <t>世界文化社</t>
    <rPh sb="0" eb="2">
      <t>セカイ</t>
    </rPh>
    <rPh sb="2" eb="4">
      <t>ブンカ</t>
    </rPh>
    <rPh sb="4" eb="5">
      <t>シャ</t>
    </rPh>
    <phoneticPr fontId="1"/>
  </si>
  <si>
    <t>偕成社</t>
    <rPh sb="0" eb="3">
      <t>カイセイシャ</t>
    </rPh>
    <phoneticPr fontId="1"/>
  </si>
  <si>
    <t>大日本絵画</t>
    <rPh sb="0" eb="3">
      <t>ダイニホン</t>
    </rPh>
    <rPh sb="3" eb="5">
      <t>カイガ</t>
    </rPh>
    <phoneticPr fontId="1"/>
  </si>
  <si>
    <t>評論社</t>
    <rPh sb="0" eb="3">
      <t>ヒョウロンシャ</t>
    </rPh>
    <phoneticPr fontId="1"/>
  </si>
  <si>
    <t>フレーベル館</t>
    <rPh sb="5" eb="6">
      <t>カン</t>
    </rPh>
    <phoneticPr fontId="1"/>
  </si>
  <si>
    <t>ブロンズ新社</t>
    <rPh sb="4" eb="5">
      <t>シン</t>
    </rPh>
    <rPh sb="5" eb="6">
      <t>シャ</t>
    </rPh>
    <phoneticPr fontId="1"/>
  </si>
  <si>
    <t>ちびうさぎ</t>
  </si>
  <si>
    <t>ちびくま</t>
    <phoneticPr fontId="1"/>
  </si>
  <si>
    <t>ちびくまのプレゼント</t>
    <phoneticPr fontId="1"/>
  </si>
  <si>
    <t>ちびひつじ</t>
    <phoneticPr fontId="1"/>
  </si>
  <si>
    <t>著者名</t>
    <rPh sb="0" eb="2">
      <t>チョシャ</t>
    </rPh>
    <rPh sb="2" eb="3">
      <t>ナ</t>
    </rPh>
    <phoneticPr fontId="1"/>
  </si>
  <si>
    <t>ゾウさんのハナのおはなし　</t>
    <phoneticPr fontId="1"/>
  </si>
  <si>
    <t>はたはたはたふれ！</t>
    <phoneticPr fontId="1"/>
  </si>
  <si>
    <t>ともだち（てんてんシリーズ）</t>
    <phoneticPr fontId="1"/>
  </si>
  <si>
    <t>かみさまにえらばれた12のどうぶつ　</t>
    <phoneticPr fontId="1"/>
  </si>
  <si>
    <t>福本 正幸／さく　</t>
    <phoneticPr fontId="1"/>
  </si>
  <si>
    <t>でこぼこえかきうた　２</t>
    <phoneticPr fontId="1"/>
  </si>
  <si>
    <t>へんしんまるちゃん</t>
    <phoneticPr fontId="1"/>
  </si>
  <si>
    <t>出版年</t>
    <rPh sb="0" eb="2">
      <t>シュッパン</t>
    </rPh>
    <rPh sb="2" eb="3">
      <t>ネン</t>
    </rPh>
    <phoneticPr fontId="1"/>
  </si>
  <si>
    <t xml:space="preserve">赤塚 不二夫／著 </t>
    <phoneticPr fontId="1"/>
  </si>
  <si>
    <t>赤塚 不二夫／著</t>
    <phoneticPr fontId="1"/>
  </si>
  <si>
    <t>みそ豆</t>
    <phoneticPr fontId="1"/>
  </si>
  <si>
    <t xml:space="preserve">こうみょう なおみ／さく・え </t>
    <phoneticPr fontId="1"/>
  </si>
  <si>
    <t xml:space="preserve">マシュー・ヴァン・フリート／作 </t>
    <phoneticPr fontId="1"/>
  </si>
  <si>
    <t xml:space="preserve">フィオナ・ランド／え </t>
    <phoneticPr fontId="1"/>
  </si>
  <si>
    <t>書名</t>
    <rPh sb="0" eb="2">
      <t>ショメイ</t>
    </rPh>
    <phoneticPr fontId="1"/>
  </si>
  <si>
    <t>出版社</t>
    <phoneticPr fontId="1"/>
  </si>
  <si>
    <t>点字・手話つき絵本</t>
    <rPh sb="7" eb="9">
      <t>エホン</t>
    </rPh>
    <phoneticPr fontId="1"/>
  </si>
  <si>
    <t xml:space="preserve">林家 とんでん平／監修・著
宍戸 孝一／え </t>
    <phoneticPr fontId="1"/>
  </si>
  <si>
    <t xml:space="preserve">林家 とんでん平／監修・著
宮川 隆志／絵 </t>
    <phoneticPr fontId="1"/>
  </si>
  <si>
    <t>点字・手話つき絵本</t>
    <rPh sb="7" eb="9">
      <t>エホン</t>
    </rPh>
    <phoneticPr fontId="1"/>
  </si>
  <si>
    <t>きかんしゃトーマスなかまがいっぱい</t>
    <phoneticPr fontId="1"/>
  </si>
  <si>
    <t xml:space="preserve">バージニア・A.イエンセン／作
ドーカス・W.ハラー／作
きくしま いくえ／訳 </t>
    <phoneticPr fontId="1"/>
  </si>
  <si>
    <t>点字つき・さわる絵本</t>
    <rPh sb="0" eb="2">
      <t>テンジ</t>
    </rPh>
    <phoneticPr fontId="1"/>
  </si>
  <si>
    <t xml:space="preserve">エリック・カール／さく
もり ひさし／やく </t>
    <phoneticPr fontId="1"/>
  </si>
  <si>
    <t>点字つき・さわる絵本</t>
    <phoneticPr fontId="1"/>
  </si>
  <si>
    <t xml:space="preserve">なかつか ゆみこ／さく・え
大内 進／監修
福本 正幸／監修 </t>
    <phoneticPr fontId="1"/>
  </si>
  <si>
    <t xml:space="preserve">フィリップ・ヌート／作・絵
山内 清子／訳 </t>
    <phoneticPr fontId="1"/>
  </si>
  <si>
    <t>さわってあそぼう　ふわふわあひる</t>
    <phoneticPr fontId="1"/>
  </si>
  <si>
    <t xml:space="preserve">ベック・ワード／文
クリス・エンブルトン／絵
ひびの さほ／訳 </t>
    <phoneticPr fontId="1"/>
  </si>
  <si>
    <t xml:space="preserve">エリック=カール／さく
もり ひさし／やく </t>
    <phoneticPr fontId="1"/>
  </si>
  <si>
    <t>さわる絵本</t>
    <phoneticPr fontId="1"/>
  </si>
  <si>
    <t>くもさん　おへんじ　どうしたの</t>
    <phoneticPr fontId="1"/>
  </si>
  <si>
    <t>これ、なあに？</t>
    <phoneticPr fontId="1"/>
  </si>
  <si>
    <t xml:space="preserve">ヒド・ファン・ヘネヒテン／作・絵
ひしき あきらこ／訳 </t>
    <phoneticPr fontId="1"/>
  </si>
  <si>
    <t> 種類</t>
    <phoneticPr fontId="1"/>
  </si>
  <si>
    <t xml:space="preserve">Win樹々／原作
大内 進／監修
高橋 玲子／監修 </t>
    <phoneticPr fontId="1"/>
  </si>
  <si>
    <t xml:space="preserve">嘉村 靖子／作
大内 進／[ほか]監修 </t>
    <phoneticPr fontId="1"/>
  </si>
  <si>
    <t xml:space="preserve">サラ・バーテルス／作
キャサリン・ヒューイット／絵
松井 たかえ／訳 </t>
    <phoneticPr fontId="1"/>
  </si>
  <si>
    <t>音のない川</t>
    <phoneticPr fontId="1"/>
  </si>
  <si>
    <t>オラ、サヴァ、チェリオの
地球冒険の旅　パリ祭</t>
    <phoneticPr fontId="1"/>
  </si>
  <si>
    <t>おそど まさこ／文
エムナマエ／絵
スネル博子／英訳</t>
    <phoneticPr fontId="1"/>
  </si>
  <si>
    <t>さわってごらん　ピーターラビット</t>
    <phoneticPr fontId="1"/>
  </si>
  <si>
    <t xml:space="preserve">エリック・ヒル／さく
まつかわ まゆみ／やく </t>
    <phoneticPr fontId="1"/>
  </si>
  <si>
    <t xml:space="preserve">バージニア=A=イエンセン／作
きくしま いくえ／訳 </t>
    <phoneticPr fontId="1"/>
  </si>
  <si>
    <t xml:space="preserve">ビアトリクス・ポター／さく
きたむら まさお／やく </t>
    <phoneticPr fontId="1"/>
  </si>
  <si>
    <t xml:space="preserve">スティーナ・アンデション／文
エバ・ベーンリード／写真
藤沢 和子／監修
寺尾 三郎／訳 </t>
    <phoneticPr fontId="1"/>
  </si>
  <si>
    <t xml:space="preserve">森 比左志／著
わだ よしおみ／著
若山 憲／著 </t>
    <phoneticPr fontId="1"/>
  </si>
  <si>
    <t xml:space="preserve">小林 映子／作
田中 裕／監修
大内 進／監修
高橋 玲子／監修 </t>
    <phoneticPr fontId="1"/>
  </si>
  <si>
    <t xml:space="preserve">赤坂 裕美／作
大内 進／監修
高橋 玲子／監修
福本 正幸／監修 </t>
    <phoneticPr fontId="1"/>
  </si>
  <si>
    <t xml:space="preserve">A.ベイカー／さく
まつかわ まゆみ／やく </t>
    <phoneticPr fontId="1"/>
  </si>
  <si>
    <t xml:space="preserve">キャサリン・アリソン／ぶん
ピアーズ・ハーパー／え
栗栖 カイ／やく </t>
    <phoneticPr fontId="1"/>
  </si>
  <si>
    <t xml:space="preserve">金子 健／作
ユニバーサルデザイン絵本センター／監修 </t>
    <phoneticPr fontId="1"/>
  </si>
  <si>
    <t xml:space="preserve">Macこば／作
大内 進／監修
高橋 玲子／監修
福本 正幸／監修 </t>
    <phoneticPr fontId="1"/>
  </si>
  <si>
    <t xml:space="preserve">Macこば／作
大内 進／監修 </t>
    <phoneticPr fontId="1"/>
  </si>
  <si>
    <t xml:space="preserve">中塚 裕美子／作
大内 進／監修
高橋 玲子／監修 
福本 正幸／監修 </t>
    <phoneticPr fontId="1"/>
  </si>
  <si>
    <t>てんやく絵本ふれあい文庫
こぐま社（発売）</t>
    <rPh sb="18" eb="20">
      <t>ハツバイ</t>
    </rPh>
    <phoneticPr fontId="1"/>
  </si>
  <si>
    <t>ひぐち みちこ／著
いわた みつこ／著</t>
    <phoneticPr fontId="1"/>
  </si>
  <si>
    <t xml:space="preserve">なかつか ゆみこ／さく
大内 進／監修 </t>
    <phoneticPr fontId="1"/>
  </si>
  <si>
    <t xml:space="preserve">Macこば／作
大内 進／[ほか]監修 </t>
    <phoneticPr fontId="1"/>
  </si>
  <si>
    <t>点字つき・さわる絵本</t>
    <phoneticPr fontId="1"/>
  </si>
  <si>
    <t xml:space="preserve">星の語り部／作
三井 ヤスシ／絵
山梨県立科学館／協力・監修
小林 映子／協力・監修 </t>
    <phoneticPr fontId="1"/>
  </si>
  <si>
    <t xml:space="preserve">もうり もりもり／作
三井 ヤスシ／絵 </t>
    <phoneticPr fontId="1"/>
  </si>
  <si>
    <t>ぷれいぶっく</t>
    <phoneticPr fontId="1"/>
  </si>
  <si>
    <t>主婦の友社</t>
    <phoneticPr fontId="1"/>
  </si>
  <si>
    <t xml:space="preserve">嘉村 靖子／作
大内 進／監修 </t>
    <phoneticPr fontId="1"/>
  </si>
  <si>
    <t xml:space="preserve">かも みゆき／さく・え
大内 進／監修 </t>
    <phoneticPr fontId="1"/>
  </si>
  <si>
    <t xml:space="preserve">デビッド・A・カーター／さく
きたむら まさお／やく </t>
    <phoneticPr fontId="1"/>
  </si>
  <si>
    <t>よーい　どん！</t>
    <phoneticPr fontId="1"/>
  </si>
  <si>
    <t xml:space="preserve">マーツ・フォーシュ／文
エリア・レンピネン／写真
藤沢 和子／監修
寺尾 三郎／訳 </t>
    <phoneticPr fontId="1"/>
  </si>
  <si>
    <t xml:space="preserve">リンダ・リッレヴィーク／文
シェル・オーヴェ・ストールヴィーク／写真
井上 勢津／訳
深海 久美子／手話監修
村越 陽菜／手話イラスト </t>
    <phoneticPr fontId="1"/>
  </si>
  <si>
    <t>わたしだって、できるもん!</t>
    <phoneticPr fontId="1"/>
  </si>
  <si>
    <t>あなたのことがだーいすき</t>
    <phoneticPr fontId="1"/>
  </si>
  <si>
    <t>イーマン</t>
    <phoneticPr fontId="1"/>
  </si>
  <si>
    <t>コロちゃんと　さわって　あそぼ！</t>
    <phoneticPr fontId="1"/>
  </si>
  <si>
    <t>ザラザラくん、どうしたの？</t>
    <phoneticPr fontId="1"/>
  </si>
  <si>
    <t>さわってあそぶコロちゃんののうじょう</t>
    <phoneticPr fontId="1"/>
  </si>
  <si>
    <t>さわってごらん　いまなんじ？</t>
    <phoneticPr fontId="1"/>
  </si>
  <si>
    <t>山頂にむかって</t>
    <phoneticPr fontId="1"/>
  </si>
  <si>
    <t>ジャングル</t>
    <phoneticPr fontId="1"/>
  </si>
  <si>
    <t>シロクマくんのひみつ</t>
    <phoneticPr fontId="1"/>
  </si>
  <si>
    <t>ちっちゃなウサちゃん　おねんねよ</t>
    <phoneticPr fontId="1"/>
  </si>
  <si>
    <t>ちびまるのぼうけん</t>
    <phoneticPr fontId="1"/>
  </si>
  <si>
    <t>チョキチョキチョッキン</t>
    <phoneticPr fontId="1"/>
  </si>
  <si>
    <t>ドラえもんあそびがいっぱい</t>
    <phoneticPr fontId="1"/>
  </si>
  <si>
    <t>ニャロメをさがせ！</t>
    <phoneticPr fontId="1"/>
  </si>
  <si>
    <t xml:space="preserve">ねえおそらのあれなあに？ </t>
    <phoneticPr fontId="1"/>
  </si>
  <si>
    <t>初天神</t>
    <phoneticPr fontId="1"/>
  </si>
  <si>
    <t>ひとつぶのえんどうまめ</t>
    <phoneticPr fontId="1"/>
  </si>
  <si>
    <t>みんないいこ</t>
    <phoneticPr fontId="1"/>
  </si>
  <si>
    <t>リーサのたのしい一日</t>
    <phoneticPr fontId="1"/>
  </si>
  <si>
    <t>ユニバーサルデザイン絵本（点字とさわるイラストつき）</t>
    <rPh sb="13" eb="15">
      <t>テンジ</t>
    </rPh>
    <phoneticPr fontId="1"/>
  </si>
  <si>
    <t>絵文字（PIC）付きやさしく読める図書
LLブック（EASY-TO-READ BOOK）</t>
    <phoneticPr fontId="1"/>
  </si>
  <si>
    <t>パリの点字地図つき</t>
    <rPh sb="3" eb="5">
      <t>テンジ</t>
    </rPh>
    <rPh sb="5" eb="7">
      <t>チズ</t>
    </rPh>
    <phoneticPr fontId="1"/>
  </si>
  <si>
    <t>手話（イラスト）つき</t>
    <phoneticPr fontId="1"/>
  </si>
  <si>
    <t>さわる絵本</t>
    <phoneticPr fontId="1"/>
  </si>
  <si>
    <t>手話（イラスト）つき絵本</t>
    <phoneticPr fontId="1"/>
  </si>
  <si>
    <t>桜雲会</t>
    <phoneticPr fontId="1"/>
  </si>
  <si>
    <t>点字つきの本</t>
    <rPh sb="0" eb="2">
      <t>テンジ</t>
    </rPh>
    <rPh sb="5" eb="6">
      <t>ホン</t>
    </rPh>
    <phoneticPr fontId="1"/>
  </si>
  <si>
    <t xml:space="preserve">かいてみようかんじ　1  </t>
    <phoneticPr fontId="1"/>
  </si>
  <si>
    <t>つくっちゃ王</t>
    <phoneticPr fontId="1"/>
  </si>
  <si>
    <t>おううんかい／編集
たかはし こうこ／絵</t>
    <phoneticPr fontId="1"/>
  </si>
  <si>
    <t>桜雲会　</t>
    <phoneticPr fontId="1"/>
  </si>
  <si>
    <t>金子 修／文
ちふゆ／絵</t>
    <phoneticPr fontId="1"/>
  </si>
  <si>
    <t>かいてみようかんじ　3</t>
  </si>
  <si>
    <t>かいてみようかんじ　4</t>
  </si>
  <si>
    <t>かいてみようかんじ　5</t>
  </si>
  <si>
    <t>ためしちゃ王</t>
    <phoneticPr fontId="1"/>
  </si>
  <si>
    <t>おぼえちゃ王</t>
    <phoneticPr fontId="1"/>
  </si>
  <si>
    <t>日本児童教育振興財団</t>
    <phoneticPr fontId="1"/>
  </si>
  <si>
    <t>テルミ</t>
    <phoneticPr fontId="1"/>
  </si>
  <si>
    <t>点字、さわるイラストつき雑誌（隔月刊）</t>
    <rPh sb="0" eb="2">
      <t>テンジ</t>
    </rPh>
    <rPh sb="12" eb="14">
      <t>ザッシ</t>
    </rPh>
    <phoneticPr fontId="1"/>
  </si>
  <si>
    <t>2012
～</t>
    <phoneticPr fontId="1"/>
  </si>
  <si>
    <t>点字つき・さわる絵本</t>
    <phoneticPr fontId="1"/>
  </si>
  <si>
    <t>はらぺこあおむし　■</t>
    <phoneticPr fontId="1"/>
  </si>
  <si>
    <t>むしむしさわってごらん　■</t>
    <phoneticPr fontId="1"/>
  </si>
  <si>
    <t>■マークの資料は、破損しやすいため、図書館内でご覧ください。</t>
    <rPh sb="5" eb="7">
      <t>シリョウ</t>
    </rPh>
    <rPh sb="9" eb="11">
      <t>ハソン</t>
    </rPh>
    <rPh sb="18" eb="21">
      <t>トショカン</t>
    </rPh>
    <rPh sb="21" eb="22">
      <t>ナイ</t>
    </rPh>
    <rPh sb="24" eb="25">
      <t>ラン</t>
    </rPh>
    <phoneticPr fontId="1"/>
  </si>
  <si>
    <t>書名</t>
    <phoneticPr fontId="1"/>
  </si>
  <si>
    <t>巻次</t>
    <phoneticPr fontId="1"/>
  </si>
  <si>
    <t>出版社</t>
    <rPh sb="0" eb="3">
      <t>シュッパンシャ</t>
    </rPh>
    <phoneticPr fontId="1"/>
  </si>
  <si>
    <r>
      <t>四年一組ミラクル教室
　ー</t>
    </r>
    <r>
      <rPr>
        <sz val="9"/>
        <color theme="1"/>
        <rFont val="ＭＳ Ｐゴシック"/>
        <family val="3"/>
        <charset val="128"/>
        <scheme val="minor"/>
      </rPr>
      <t>それはくしゃみではじまった</t>
    </r>
    <phoneticPr fontId="1"/>
  </si>
  <si>
    <r>
      <t>四年一組ミラクル教室
　ー</t>
    </r>
    <r>
      <rPr>
        <sz val="9"/>
        <color theme="1"/>
        <rFont val="ＭＳ Ｐゴシック"/>
        <family val="3"/>
        <charset val="128"/>
        <scheme val="minor"/>
      </rPr>
      <t>それはくしゃみではじまった</t>
    </r>
    <phoneticPr fontId="1"/>
  </si>
  <si>
    <t>四年一組ミラクル教室
　ー学校の怪談!?</t>
    <phoneticPr fontId="1"/>
  </si>
  <si>
    <t>いないいないばあ</t>
    <phoneticPr fontId="1"/>
  </si>
  <si>
    <t>ふきのとう文庫</t>
    <rPh sb="5" eb="7">
      <t>ブンコ</t>
    </rPh>
    <phoneticPr fontId="1"/>
  </si>
  <si>
    <t>うみのともだち</t>
    <phoneticPr fontId="1"/>
  </si>
  <si>
    <t>おいしいね！</t>
    <phoneticPr fontId="1"/>
  </si>
  <si>
    <t>おかあさん</t>
    <phoneticPr fontId="1"/>
  </si>
  <si>
    <t>おはな</t>
    <phoneticPr fontId="1"/>
  </si>
  <si>
    <t>おむすびころりん</t>
    <phoneticPr fontId="1"/>
  </si>
  <si>
    <t>おやつ</t>
    <phoneticPr fontId="1"/>
  </si>
  <si>
    <t>おやつはなあに？</t>
    <phoneticPr fontId="1"/>
  </si>
  <si>
    <t>かくれんぼだあれ</t>
    <phoneticPr fontId="1"/>
  </si>
  <si>
    <t>このいろなあに</t>
    <phoneticPr fontId="1"/>
  </si>
  <si>
    <t>さかな</t>
    <phoneticPr fontId="1"/>
  </si>
  <si>
    <t>だれのうち</t>
    <phoneticPr fontId="1"/>
  </si>
  <si>
    <t>ちいさいおおきい</t>
    <phoneticPr fontId="1"/>
  </si>
  <si>
    <t>ちえあそび</t>
    <phoneticPr fontId="1"/>
  </si>
  <si>
    <t>ちょうちょう</t>
    <phoneticPr fontId="1"/>
  </si>
  <si>
    <t>どうぶつ</t>
    <phoneticPr fontId="1"/>
  </si>
  <si>
    <t>どうぶつだいすき</t>
    <phoneticPr fontId="1"/>
  </si>
  <si>
    <t>どうぶつとなかよし</t>
    <phoneticPr fontId="1"/>
  </si>
  <si>
    <t>とり</t>
    <phoneticPr fontId="1"/>
  </si>
  <si>
    <t>とりのなかま</t>
    <phoneticPr fontId="1"/>
  </si>
  <si>
    <t>ドレミのうた</t>
    <phoneticPr fontId="1"/>
  </si>
  <si>
    <t>どんぐりころころ</t>
    <phoneticPr fontId="1"/>
  </si>
  <si>
    <t>ななつのこ</t>
    <phoneticPr fontId="1"/>
  </si>
  <si>
    <t>のりたいな</t>
    <phoneticPr fontId="1"/>
  </si>
  <si>
    <t>のりもの</t>
    <phoneticPr fontId="1"/>
  </si>
  <si>
    <t>ひよこひよこ</t>
    <phoneticPr fontId="1"/>
  </si>
  <si>
    <t>まる</t>
    <phoneticPr fontId="1"/>
  </si>
  <si>
    <t>みにくいあひるのこ</t>
    <phoneticPr fontId="1"/>
  </si>
  <si>
    <t>むし</t>
    <phoneticPr fontId="1"/>
  </si>
  <si>
    <t>わっ！</t>
    <phoneticPr fontId="1"/>
  </si>
  <si>
    <t>Ｇreeting</t>
    <phoneticPr fontId="1"/>
  </si>
  <si>
    <t>ＭＹ　ＢＯＯＫ</t>
    <phoneticPr fontId="1"/>
  </si>
  <si>
    <t>著者</t>
    <rPh sb="0" eb="2">
      <t>チョシャ</t>
    </rPh>
    <phoneticPr fontId="1"/>
  </si>
  <si>
    <t>LL（エルエル）ブックを届ける</t>
    <phoneticPr fontId="1"/>
  </si>
  <si>
    <t>藤澤 和子／編著
服部 敦司／編著</t>
    <phoneticPr fontId="1"/>
  </si>
  <si>
    <t>読書工房</t>
    <rPh sb="0" eb="2">
      <t>ドクショ</t>
    </rPh>
    <rPh sb="2" eb="4">
      <t>コウボウ</t>
    </rPh>
    <phoneticPr fontId="1"/>
  </si>
  <si>
    <t>「拡大教科書」作成マニュアル</t>
    <phoneticPr fontId="1"/>
  </si>
  <si>
    <t>国立特殊教育総合研究所／編著</t>
    <phoneticPr fontId="1"/>
  </si>
  <si>
    <t>ジアース教育新社　</t>
    <phoneticPr fontId="1"/>
  </si>
  <si>
    <r>
      <t>かくれんぼ
　</t>
    </r>
    <r>
      <rPr>
        <sz val="10"/>
        <color theme="1"/>
        <rFont val="ＭＳ Ｐゴシック"/>
        <family val="3"/>
        <charset val="128"/>
        <scheme val="minor"/>
      </rPr>
      <t>ー手作り布の絵本　あかずきん・どうぶつのおやこ</t>
    </r>
    <phoneticPr fontId="1"/>
  </si>
  <si>
    <t>よこはま布えほんぐるーぷ／編著</t>
    <phoneticPr fontId="1"/>
  </si>
  <si>
    <t>くだもの（手作り布の絵本と遊具)</t>
    <phoneticPr fontId="1"/>
  </si>
  <si>
    <t>野口 光世／著</t>
    <phoneticPr fontId="1"/>
  </si>
  <si>
    <t>こんちゅうえあわせ（手作り布の絵本と遊具)</t>
    <phoneticPr fontId="1"/>
  </si>
  <si>
    <t>ちいさなまじょのぼうけん
　ー手作り布の絵本　いくつ?・どうようえほん</t>
    <phoneticPr fontId="1"/>
  </si>
  <si>
    <t>つくって贈ろうさわるカード・カレンダー・絵本</t>
    <phoneticPr fontId="1"/>
  </si>
  <si>
    <t>ぐる〜ぷばる〜ん／著</t>
    <phoneticPr fontId="1"/>
  </si>
  <si>
    <t>大月書店</t>
    <rPh sb="0" eb="2">
      <t>オオツキ</t>
    </rPh>
    <rPh sb="2" eb="4">
      <t>ショテン</t>
    </rPh>
    <phoneticPr fontId="1"/>
  </si>
  <si>
    <t>凸凹（でこぼこ）えほん日記</t>
    <phoneticPr fontId="1"/>
  </si>
  <si>
    <t>中塚 裕美子／著</t>
    <phoneticPr fontId="1"/>
  </si>
  <si>
    <t>IMS出版　</t>
    <phoneticPr fontId="1"/>
  </si>
  <si>
    <t>手作り 布の絵本
　ー子どもの世界をひろげる‐布の絵本の作り方</t>
    <phoneticPr fontId="1"/>
  </si>
  <si>
    <t>ふきのとう文庫／編著</t>
    <phoneticPr fontId="1"/>
  </si>
  <si>
    <t>手作り布の絵本と遊具</t>
    <phoneticPr fontId="1"/>
  </si>
  <si>
    <t>点訳絵本のつくり方</t>
    <phoneticPr fontId="1"/>
  </si>
  <si>
    <t>岩田 美津子／著</t>
    <phoneticPr fontId="1"/>
  </si>
  <si>
    <t>せせらぎ出版　</t>
    <phoneticPr fontId="1"/>
  </si>
  <si>
    <t>一人ひとりの読書を支える学校図書館</t>
    <phoneticPr fontId="1"/>
  </si>
  <si>
    <t>野口 武悟／編著</t>
    <phoneticPr fontId="1"/>
  </si>
  <si>
    <t>読書工房　</t>
    <phoneticPr fontId="1"/>
  </si>
  <si>
    <t>ボタンがふたつ
　ー手作り布の絵本</t>
    <phoneticPr fontId="1"/>
  </si>
  <si>
    <t>よこはま布えほんぐるーぷ／著　高橋 美紀／絵</t>
    <phoneticPr fontId="1"/>
  </si>
  <si>
    <t>論題</t>
    <rPh sb="0" eb="2">
      <t>ロンダイ</t>
    </rPh>
    <phoneticPr fontId="1"/>
  </si>
  <si>
    <t>雑誌名/著者</t>
    <rPh sb="0" eb="2">
      <t>ザッシ</t>
    </rPh>
    <rPh sb="2" eb="3">
      <t>メイ</t>
    </rPh>
    <rPh sb="4" eb="6">
      <t>チョシャ</t>
    </rPh>
    <phoneticPr fontId="1"/>
  </si>
  <si>
    <t>巻号・年月日</t>
    <rPh sb="0" eb="1">
      <t>カン</t>
    </rPh>
    <rPh sb="1" eb="2">
      <t>ゴウ</t>
    </rPh>
    <rPh sb="3" eb="6">
      <t>ネンガッピ</t>
    </rPh>
    <phoneticPr fontId="1"/>
  </si>
  <si>
    <t>ページ</t>
    <phoneticPr fontId="1"/>
  </si>
  <si>
    <t>特集２　すべての子どもたちに読書の楽しみを
　　ー点字絵本・大活字絵本・布絵本</t>
    <rPh sb="0" eb="2">
      <t>トクシュウ</t>
    </rPh>
    <rPh sb="8" eb="9">
      <t>コ</t>
    </rPh>
    <rPh sb="14" eb="16">
      <t>ドクショ</t>
    </rPh>
    <rPh sb="17" eb="18">
      <t>タノ</t>
    </rPh>
    <rPh sb="25" eb="27">
      <t>テンジ</t>
    </rPh>
    <rPh sb="27" eb="29">
      <t>エホン</t>
    </rPh>
    <rPh sb="30" eb="33">
      <t>ダイカツジ</t>
    </rPh>
    <rPh sb="33" eb="35">
      <t>エホン</t>
    </rPh>
    <rPh sb="36" eb="37">
      <t>ヌノ</t>
    </rPh>
    <rPh sb="37" eb="39">
      <t>エホン</t>
    </rPh>
    <phoneticPr fontId="1"/>
  </si>
  <si>
    <t>「この本読んで！」</t>
    <rPh sb="3" eb="4">
      <t>ホン</t>
    </rPh>
    <rPh sb="4" eb="5">
      <t>ヨ</t>
    </rPh>
    <phoneticPr fontId="1"/>
  </si>
  <si>
    <t>出版文化産業振興財団</t>
    <phoneticPr fontId="1"/>
  </si>
  <si>
    <t>8(2)　2008</t>
    <phoneticPr fontId="1"/>
  </si>
  <si>
    <t>46-53</t>
    <phoneticPr fontId="1"/>
  </si>
  <si>
    <t xml:space="preserve">特集 本の世界を楽しむ
   --ハンディキャップのある子どもとともに </t>
    <phoneticPr fontId="1"/>
  </si>
  <si>
    <t>「子どもの本棚」</t>
    <rPh sb="1" eb="2">
      <t>コ</t>
    </rPh>
    <rPh sb="5" eb="6">
      <t>ホン</t>
    </rPh>
    <rPh sb="6" eb="7">
      <t>タナ</t>
    </rPh>
    <phoneticPr fontId="1"/>
  </si>
  <si>
    <t>子どもの本棚社</t>
    <rPh sb="0" eb="1">
      <t>コ</t>
    </rPh>
    <rPh sb="4" eb="6">
      <t>ホンダナ</t>
    </rPh>
    <rPh sb="6" eb="7">
      <t>シャ</t>
    </rPh>
    <phoneticPr fontId="1"/>
  </si>
  <si>
    <t>37(9)　2008-09</t>
    <phoneticPr fontId="1"/>
  </si>
  <si>
    <t>17-34</t>
    <phoneticPr fontId="1"/>
  </si>
  <si>
    <t xml:space="preserve">特集:みんなに本を
　　--読書に障害のある子どもたちへ </t>
    <phoneticPr fontId="1"/>
  </si>
  <si>
    <t>「みんなの図書館」</t>
    <rPh sb="5" eb="8">
      <t>トショカン</t>
    </rPh>
    <phoneticPr fontId="1"/>
  </si>
  <si>
    <t>教育史料出版会</t>
    <phoneticPr fontId="1"/>
  </si>
  <si>
    <t>(383)　 2009-03</t>
    <phoneticPr fontId="1"/>
  </si>
  <si>
    <t>1-35</t>
    <phoneticPr fontId="1"/>
  </si>
  <si>
    <t>特集 特別支援教育と学校図書館</t>
    <phoneticPr fontId="1"/>
  </si>
  <si>
    <t>「学校図書館」</t>
    <phoneticPr fontId="1"/>
  </si>
  <si>
    <t xml:space="preserve">全国学校図書館協議会 </t>
    <phoneticPr fontId="1"/>
  </si>
  <si>
    <t>(707)　2009-09</t>
    <phoneticPr fontId="1"/>
  </si>
  <si>
    <t>15-49</t>
    <phoneticPr fontId="1"/>
  </si>
  <si>
    <t xml:space="preserve">学校図書館においてのフェアユース
  --視覚特別支援学校の家庭・地域との連携
      (特集 家庭・地域と連携した読書推進活動) </t>
    <phoneticPr fontId="1"/>
  </si>
  <si>
    <t>「学校図書館」
衣笠 紀久子</t>
    <phoneticPr fontId="1"/>
  </si>
  <si>
    <t>(715)　2010-05</t>
    <phoneticPr fontId="1"/>
  </si>
  <si>
    <t>55-57</t>
    <phoneticPr fontId="1"/>
  </si>
  <si>
    <t xml:space="preserve">特集 活用しよう!障害者サービス周辺情報 </t>
    <phoneticPr fontId="1"/>
  </si>
  <si>
    <t>(401)　2010-09</t>
    <phoneticPr fontId="1"/>
  </si>
  <si>
    <t>1-18</t>
    <phoneticPr fontId="1"/>
  </si>
  <si>
    <t>ひろば　点字つき絵本の普及を願って</t>
    <rPh sb="4" eb="6">
      <t>テンジ</t>
    </rPh>
    <rPh sb="8" eb="10">
      <t>エホン</t>
    </rPh>
    <rPh sb="11" eb="13">
      <t>フキュウ</t>
    </rPh>
    <rPh sb="14" eb="15">
      <t>ネガ</t>
    </rPh>
    <phoneticPr fontId="1"/>
  </si>
  <si>
    <r>
      <t xml:space="preserve">「こどもの図書館」
</t>
    </r>
    <r>
      <rPr>
        <sz val="11"/>
        <color theme="1"/>
        <rFont val="ＭＳ Ｐゴシック"/>
        <family val="3"/>
        <charset val="128"/>
        <scheme val="minor"/>
      </rPr>
      <t>岩田美津子</t>
    </r>
    <rPh sb="5" eb="8">
      <t>トショカン</t>
    </rPh>
    <rPh sb="10" eb="12">
      <t>イワタ</t>
    </rPh>
    <rPh sb="12" eb="13">
      <t>ビ</t>
    </rPh>
    <rPh sb="13" eb="14">
      <t>ツ</t>
    </rPh>
    <rPh sb="14" eb="15">
      <t>コ</t>
    </rPh>
    <phoneticPr fontId="1"/>
  </si>
  <si>
    <t>児童図書館研究会</t>
    <rPh sb="0" eb="2">
      <t>ジドウ</t>
    </rPh>
    <rPh sb="2" eb="5">
      <t>トショカン</t>
    </rPh>
    <rPh sb="5" eb="8">
      <t>ケンキュウカイ</t>
    </rPh>
    <phoneticPr fontId="1"/>
  </si>
  <si>
    <t>57(11)　2010-11</t>
    <phoneticPr fontId="1"/>
  </si>
  <si>
    <t>特集　読書に障がいのある子どもたち</t>
    <rPh sb="0" eb="2">
      <t>トクシュウ</t>
    </rPh>
    <rPh sb="3" eb="5">
      <t>ドクショ</t>
    </rPh>
    <rPh sb="6" eb="7">
      <t>ショウ</t>
    </rPh>
    <rPh sb="12" eb="13">
      <t>コ</t>
    </rPh>
    <phoneticPr fontId="1"/>
  </si>
  <si>
    <t>「こどもの図書館」</t>
    <rPh sb="5" eb="8">
      <t>トショカン</t>
    </rPh>
    <phoneticPr fontId="1"/>
  </si>
  <si>
    <t>2-9</t>
    <phoneticPr fontId="1"/>
  </si>
  <si>
    <t xml:space="preserve">特集 一人ひとりのニーズにこたえて
  --たのしい読書の世界を </t>
    <phoneticPr fontId="1"/>
  </si>
  <si>
    <t>「子どもと読書」</t>
    <rPh sb="1" eb="2">
      <t>コ</t>
    </rPh>
    <rPh sb="5" eb="7">
      <t>ドクショ</t>
    </rPh>
    <phoneticPr fontId="1"/>
  </si>
  <si>
    <t>親子読書・地域文庫全国連絡会</t>
    <phoneticPr fontId="1"/>
  </si>
  <si>
    <t xml:space="preserve">(385)　2011-01  </t>
    <phoneticPr fontId="1"/>
  </si>
  <si>
    <t>2-18</t>
    <phoneticPr fontId="1"/>
  </si>
  <si>
    <t xml:space="preserve">特集 すべての子どもたちに本の楽しみを届けたい!
  --特別なニーズのある子どもと心をかよわせて </t>
    <phoneticPr fontId="1"/>
  </si>
  <si>
    <t>40(7)　2011-07</t>
    <phoneticPr fontId="1"/>
  </si>
  <si>
    <t>20-31</t>
    <phoneticPr fontId="1"/>
  </si>
  <si>
    <r>
      <t xml:space="preserve">障がいを補う「知の拠点」
  --連携で積み上げる図書館の実践
     </t>
    </r>
    <r>
      <rPr>
        <sz val="10"/>
        <color theme="1"/>
        <rFont val="ＭＳ Ｐゴシック"/>
        <family val="3"/>
        <charset val="128"/>
        <scheme val="minor"/>
      </rPr>
      <t xml:space="preserve"> (特集 司書教諭は教育課程にどのようにかかわるか)</t>
    </r>
    <phoneticPr fontId="1"/>
  </si>
  <si>
    <t>「学校図書館」
児島 陽子</t>
    <phoneticPr fontId="1"/>
  </si>
  <si>
    <t xml:space="preserve">(729)　2011-07 </t>
    <phoneticPr fontId="1"/>
  </si>
  <si>
    <t>33-35</t>
    <phoneticPr fontId="1"/>
  </si>
  <si>
    <t xml:space="preserve">特集 障害者サービスは今 </t>
    <phoneticPr fontId="1"/>
  </si>
  <si>
    <t>(412)　2011-08</t>
    <phoneticPr fontId="1"/>
  </si>
  <si>
    <t>1-52</t>
    <phoneticPr fontId="1"/>
  </si>
  <si>
    <t>特集 バリアフリー資料の活用</t>
    <phoneticPr fontId="1"/>
  </si>
  <si>
    <t xml:space="preserve">(743)　2012-09  </t>
    <phoneticPr fontId="1"/>
  </si>
  <si>
    <t>15-54</t>
    <phoneticPr fontId="1"/>
  </si>
  <si>
    <t>ノンタンじどうしゃぶっぶー</t>
    <phoneticPr fontId="1"/>
  </si>
  <si>
    <t xml:space="preserve">キヨノ サチコ／作・絵 </t>
    <phoneticPr fontId="1"/>
  </si>
  <si>
    <t>さわるめいろ</t>
    <phoneticPr fontId="1"/>
  </si>
  <si>
    <t xml:space="preserve">村山 純子／著 </t>
    <phoneticPr fontId="1"/>
  </si>
  <si>
    <t>小学館</t>
    <rPh sb="0" eb="3">
      <t>ショウガクカン</t>
    </rPh>
    <phoneticPr fontId="1"/>
  </si>
  <si>
    <t xml:space="preserve"> こぐまちゃんとどうぶつえん </t>
    <phoneticPr fontId="1"/>
  </si>
  <si>
    <t xml:space="preserve">森 比左志／著
わだ よしおみ／著
若山 憲／著 </t>
    <phoneticPr fontId="1"/>
  </si>
  <si>
    <t>こぐま社</t>
    <phoneticPr fontId="1"/>
  </si>
  <si>
    <t>アンの愛情</t>
    <rPh sb="3" eb="5">
      <t>アイジョウ</t>
    </rPh>
    <phoneticPr fontId="1"/>
  </si>
  <si>
    <t>上</t>
    <phoneticPr fontId="1"/>
  </si>
  <si>
    <t>中</t>
    <phoneticPr fontId="1"/>
  </si>
  <si>
    <t>下</t>
    <rPh sb="0" eb="1">
      <t>ゲ</t>
    </rPh>
    <phoneticPr fontId="1"/>
  </si>
  <si>
    <t>伊豆の踊子・野菊の墓</t>
    <phoneticPr fontId="1"/>
  </si>
  <si>
    <t>川端 康成／作
伊藤 左千夫／作</t>
    <phoneticPr fontId="1"/>
  </si>
  <si>
    <t xml:space="preserve">牧村 久実／絵 </t>
    <phoneticPr fontId="1"/>
  </si>
  <si>
    <t>大きくなったらなにになる</t>
    <phoneticPr fontId="1"/>
  </si>
  <si>
    <t>服部 千春／作</t>
    <phoneticPr fontId="1"/>
  </si>
  <si>
    <t xml:space="preserve">高里 むつる／絵 </t>
    <phoneticPr fontId="1"/>
  </si>
  <si>
    <t>Part5[上]　</t>
    <phoneticPr fontId="1"/>
  </si>
  <si>
    <t>Part5[下]　</t>
    <rPh sb="6" eb="7">
      <t>ゲ</t>
    </rPh>
    <phoneticPr fontId="1"/>
  </si>
  <si>
    <t>ねらわれた学園</t>
    <phoneticPr fontId="1"/>
  </si>
  <si>
    <t>眉村 卓／作</t>
    <phoneticPr fontId="1"/>
  </si>
  <si>
    <t xml:space="preserve">緒方 剛志／絵 </t>
    <phoneticPr fontId="1"/>
  </si>
  <si>
    <t>講談社</t>
    <phoneticPr fontId="1"/>
  </si>
  <si>
    <t xml:space="preserve">ほんとは好きだよ  </t>
    <phoneticPr fontId="1"/>
  </si>
  <si>
    <t xml:space="preserve">小林 深雪／作 </t>
    <phoneticPr fontId="1"/>
  </si>
  <si>
    <t>舞姫</t>
    <rPh sb="0" eb="2">
      <t>マイヒメ</t>
    </rPh>
    <phoneticPr fontId="1"/>
  </si>
  <si>
    <t>森 鴎外／作　 
森 まゆみ／訳</t>
    <phoneticPr fontId="1"/>
  </si>
  <si>
    <t xml:space="preserve">土屋 ちさ美／絵 </t>
    <phoneticPr fontId="1"/>
  </si>
  <si>
    <t>名探偵ホームズ赤毛組合</t>
    <phoneticPr fontId="1"/>
  </si>
  <si>
    <t xml:space="preserve">コナン・ドイル／作
日暮 まさみち／訳 </t>
    <phoneticPr fontId="1"/>
  </si>
  <si>
    <t xml:space="preserve">青山 浩行／絵 </t>
    <phoneticPr fontId="1"/>
  </si>
  <si>
    <t xml:space="preserve"> PART6上</t>
    <phoneticPr fontId="1"/>
  </si>
  <si>
    <t xml:space="preserve"> PART6下</t>
    <rPh sb="6" eb="7">
      <t>ゲ</t>
    </rPh>
    <phoneticPr fontId="1"/>
  </si>
  <si>
    <t>3上</t>
    <rPh sb="1" eb="2">
      <t>ジョウ</t>
    </rPh>
    <phoneticPr fontId="1"/>
  </si>
  <si>
    <t>3下</t>
    <rPh sb="1" eb="2">
      <t>ゲ</t>
    </rPh>
    <phoneticPr fontId="1"/>
  </si>
  <si>
    <t>あしながおじさん</t>
    <phoneticPr fontId="1"/>
  </si>
  <si>
    <t xml:space="preserve">平澤 朋子／絵 </t>
    <phoneticPr fontId="1"/>
  </si>
  <si>
    <t>ウソじゃないもん　</t>
    <phoneticPr fontId="1"/>
  </si>
  <si>
    <t>上</t>
    <rPh sb="0" eb="1">
      <t>ジョウ</t>
    </rPh>
    <phoneticPr fontId="1"/>
  </si>
  <si>
    <t>服部 千春／作</t>
    <phoneticPr fontId="1"/>
  </si>
  <si>
    <t>ここは京まち、不思議まち　</t>
    <phoneticPr fontId="1"/>
  </si>
  <si>
    <t xml:space="preserve">実希／絵 </t>
    <phoneticPr fontId="1"/>
  </si>
  <si>
    <t>みなぞこの人形</t>
    <phoneticPr fontId="1"/>
  </si>
  <si>
    <t>香谷 美季／作</t>
    <phoneticPr fontId="1"/>
  </si>
  <si>
    <t xml:space="preserve">友風子／絵 </t>
    <phoneticPr fontId="1"/>
  </si>
  <si>
    <t>リトルプリンセス</t>
    <phoneticPr fontId="1"/>
  </si>
  <si>
    <t>バーネット／作
曽野 綾子／訳</t>
    <phoneticPr fontId="1"/>
  </si>
  <si>
    <t xml:space="preserve">藤田 香／絵 </t>
    <phoneticPr fontId="1"/>
  </si>
  <si>
    <t>PART5上</t>
    <phoneticPr fontId="1"/>
  </si>
  <si>
    <t>PART5下</t>
    <rPh sb="5" eb="6">
      <t>ゲ</t>
    </rPh>
    <phoneticPr fontId="1"/>
  </si>
  <si>
    <t>ぐりとぐら</t>
    <phoneticPr fontId="1"/>
  </si>
  <si>
    <t xml:space="preserve">中川 李枝子／さく
大村 百合子／え </t>
    <phoneticPr fontId="1"/>
  </si>
  <si>
    <t>福音館書店</t>
    <rPh sb="0" eb="5">
      <t>フクインカンショテン</t>
    </rPh>
    <phoneticPr fontId="1"/>
  </si>
  <si>
    <t>かいてみようかんじ　6</t>
  </si>
  <si>
    <t>かいてみようかんじ　7</t>
  </si>
  <si>
    <t>かいてみようかんじ　2</t>
    <phoneticPr fontId="1"/>
  </si>
  <si>
    <t>名探偵ホームズバスカビル家の犬</t>
    <phoneticPr fontId="1"/>
  </si>
  <si>
    <t>上</t>
    <rPh sb="0" eb="1">
      <t>ウエ</t>
    </rPh>
    <phoneticPr fontId="1"/>
  </si>
  <si>
    <t>中</t>
    <phoneticPr fontId="1"/>
  </si>
  <si>
    <t>下</t>
    <rPh sb="0" eb="1">
      <t>ゲ</t>
    </rPh>
    <phoneticPr fontId="1"/>
  </si>
  <si>
    <t>三国志　</t>
    <rPh sb="0" eb="3">
      <t>サンゴクシ</t>
    </rPh>
    <phoneticPr fontId="1"/>
  </si>
  <si>
    <t xml:space="preserve">山田 章博／絵 </t>
    <phoneticPr fontId="1"/>
  </si>
  <si>
    <t>ゾウのいない動物園</t>
    <phoneticPr fontId="1"/>
  </si>
  <si>
    <t>岩貞 るみこ／作</t>
    <phoneticPr fontId="1"/>
  </si>
  <si>
    <t>いじけちゃうもん</t>
    <phoneticPr fontId="1"/>
  </si>
  <si>
    <t>服部 千春／作</t>
    <phoneticPr fontId="1"/>
  </si>
  <si>
    <t xml:space="preserve">高里 むつる／絵 </t>
    <phoneticPr fontId="1"/>
  </si>
  <si>
    <t xml:space="preserve">ぼくが探偵だった夏 </t>
    <phoneticPr fontId="1"/>
  </si>
  <si>
    <t xml:space="preserve">内田 康夫／作 </t>
    <phoneticPr fontId="1"/>
  </si>
  <si>
    <t>青山 浩行／絵</t>
    <phoneticPr fontId="1"/>
  </si>
  <si>
    <t>4下</t>
    <rPh sb="1" eb="2">
      <t>ゲ</t>
    </rPh>
    <phoneticPr fontId="1"/>
  </si>
  <si>
    <t xml:space="preserve">かみや しん／絵 </t>
    <phoneticPr fontId="1"/>
  </si>
  <si>
    <t>L.M.モンゴメリ／作
村岡 花子／訳</t>
    <phoneticPr fontId="1"/>
  </si>
  <si>
    <t xml:space="preserve">HACCAN／絵 </t>
    <phoneticPr fontId="1"/>
  </si>
  <si>
    <t>ライマン・フランク・バーム／作 松村 達雄／訳</t>
    <phoneticPr fontId="1"/>
  </si>
  <si>
    <t xml:space="preserve">りとう よういちろう／絵 </t>
    <phoneticPr fontId="1"/>
  </si>
  <si>
    <t xml:space="preserve">亜沙美／絵
藤田 香／絵 </t>
    <phoneticPr fontId="1"/>
  </si>
  <si>
    <t>令丈 ヒロ子／作
石崎 洋司／作</t>
    <phoneticPr fontId="1"/>
  </si>
  <si>
    <t>ディケンズ／作
こだま ともこ／訳</t>
    <phoneticPr fontId="1"/>
  </si>
  <si>
    <t xml:space="preserve">杉田 比呂美／絵 </t>
    <phoneticPr fontId="1"/>
  </si>
  <si>
    <t>O.ヘンリー／作 
飯島 淳秀／訳</t>
    <phoneticPr fontId="1"/>
  </si>
  <si>
    <t xml:space="preserve">そらめ／絵 </t>
    <phoneticPr fontId="1"/>
  </si>
  <si>
    <t>[羅 貫中／原作]
小沢 章友／作</t>
    <phoneticPr fontId="1"/>
  </si>
  <si>
    <t xml:space="preserve">真斗／絵
田丸 瑞穂／写真 </t>
    <phoneticPr fontId="1"/>
  </si>
  <si>
    <t>ウィーダ／作
松村 達雄／訳</t>
    <phoneticPr fontId="1"/>
  </si>
  <si>
    <t xml:space="preserve">亜沙美／絵 </t>
    <phoneticPr fontId="1"/>
  </si>
  <si>
    <t xml:space="preserve">サン=テグジュペリ／作 
三田 誠広／訳 </t>
    <phoneticPr fontId="1"/>
  </si>
  <si>
    <t>オルコット／作
谷口 由美子／訳</t>
    <phoneticPr fontId="1"/>
  </si>
  <si>
    <t xml:space="preserve">藤田 香／絵 </t>
    <phoneticPr fontId="1"/>
  </si>
  <si>
    <t>ジーン・ウェブスター／作・絵　曽野 綾子／訳</t>
    <phoneticPr fontId="1"/>
  </si>
  <si>
    <t>4上</t>
    <rPh sb="1" eb="2">
      <t>ジョウ</t>
    </rPh>
    <phoneticPr fontId="1"/>
  </si>
  <si>
    <t xml:space="preserve"> PART7上</t>
    <phoneticPr fontId="1"/>
  </si>
  <si>
    <t xml:space="preserve"> PART7下</t>
    <rPh sb="6" eb="7">
      <t>ゲ</t>
    </rPh>
    <phoneticPr fontId="1"/>
  </si>
  <si>
    <t xml:space="preserve"> PART8上</t>
    <phoneticPr fontId="1"/>
  </si>
  <si>
    <t xml:space="preserve"> PART8下</t>
    <rPh sb="6" eb="7">
      <t>ゲ</t>
    </rPh>
    <phoneticPr fontId="1"/>
  </si>
  <si>
    <t>さわるめいろ　２</t>
    <phoneticPr fontId="1"/>
  </si>
  <si>
    <t>この子だれの子</t>
    <phoneticPr fontId="1"/>
  </si>
  <si>
    <t>上</t>
    <rPh sb="0" eb="1">
      <t>ジョウ</t>
    </rPh>
    <phoneticPr fontId="1"/>
  </si>
  <si>
    <t>宮部 みゆき／作</t>
    <phoneticPr fontId="1"/>
  </si>
  <si>
    <t>千野 えなが／絵</t>
    <phoneticPr fontId="1"/>
  </si>
  <si>
    <t>下</t>
    <rPh sb="0" eb="1">
      <t>ゲ</t>
    </rPh>
    <phoneticPr fontId="1"/>
  </si>
  <si>
    <t>はたらく地雷探知犬</t>
    <phoneticPr fontId="1"/>
  </si>
  <si>
    <t>大塚 敦子／文・写真</t>
    <phoneticPr fontId="1"/>
  </si>
  <si>
    <t>アンの幸福</t>
    <phoneticPr fontId="1"/>
  </si>
  <si>
    <t>アンの夢の家</t>
    <phoneticPr fontId="1"/>
  </si>
  <si>
    <t>中</t>
    <phoneticPr fontId="1"/>
  </si>
  <si>
    <t>四年一組ミラクル教室
　ー学校の怪談!?</t>
    <phoneticPr fontId="1"/>
  </si>
  <si>
    <t>西遊記</t>
    <phoneticPr fontId="1"/>
  </si>
  <si>
    <t>呉 承恩／原作　
小沢 章友／文</t>
    <phoneticPr fontId="1"/>
  </si>
  <si>
    <t>山田 章博／絵</t>
    <phoneticPr fontId="1"/>
  </si>
  <si>
    <t>Part6[上]</t>
    <phoneticPr fontId="1"/>
  </si>
  <si>
    <t>Part6[下]</t>
    <phoneticPr fontId="1"/>
  </si>
  <si>
    <t>風の館の物語</t>
    <phoneticPr fontId="1"/>
  </si>
  <si>
    <t>1[上]</t>
    <phoneticPr fontId="1"/>
  </si>
  <si>
    <t>あさの あつこ／作</t>
    <phoneticPr fontId="1"/>
  </si>
  <si>
    <t>山田 J太／絵</t>
    <phoneticPr fontId="1"/>
  </si>
  <si>
    <t>1[下]</t>
    <phoneticPr fontId="1"/>
  </si>
  <si>
    <t>2[上]</t>
    <phoneticPr fontId="1"/>
  </si>
  <si>
    <t>2[下]</t>
    <phoneticPr fontId="1"/>
  </si>
  <si>
    <t>3[上]</t>
    <phoneticPr fontId="1"/>
  </si>
  <si>
    <t>3[下]</t>
    <phoneticPr fontId="1"/>
  </si>
  <si>
    <t>4[上]</t>
    <phoneticPr fontId="1"/>
  </si>
  <si>
    <t>4[下]</t>
    <phoneticPr fontId="1"/>
  </si>
  <si>
    <t>上　　　</t>
    <phoneticPr fontId="1"/>
  </si>
  <si>
    <t>あやかしの鏡―終わりのはじまり</t>
    <phoneticPr fontId="1"/>
  </si>
  <si>
    <t>下　　　</t>
    <rPh sb="0" eb="1">
      <t>ゲ</t>
    </rPh>
    <phoneticPr fontId="1"/>
  </si>
  <si>
    <t>一休さんは名探偵!! ―タイムスリップ探偵団と電光石火のとんち一大合戦の巻</t>
    <phoneticPr fontId="1"/>
  </si>
  <si>
    <t>楠木 誠一郎／作</t>
    <phoneticPr fontId="1"/>
  </si>
  <si>
    <t>岩崎 美奈子／絵</t>
    <phoneticPr fontId="1"/>
  </si>
  <si>
    <t>上</t>
    <rPh sb="0" eb="1">
      <t>ジョウ</t>
    </rPh>
    <phoneticPr fontId="1"/>
  </si>
  <si>
    <t>下</t>
    <rPh sb="0" eb="1">
      <t>ゲ</t>
    </rPh>
    <phoneticPr fontId="1"/>
  </si>
  <si>
    <t>ペガサスの翼－ドリームファーム物語</t>
    <phoneticPr fontId="1"/>
  </si>
  <si>
    <t>倉橋 燿子／作</t>
    <phoneticPr fontId="1"/>
  </si>
  <si>
    <t>佐竹 美保／絵</t>
    <phoneticPr fontId="1"/>
  </si>
  <si>
    <t>地下室からのふしぎな旅</t>
    <phoneticPr fontId="1"/>
  </si>
  <si>
    <t>柏葉 幸子／作</t>
    <phoneticPr fontId="1"/>
  </si>
  <si>
    <t>杉田 比呂美／絵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</si>
</sst>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" xfId="0" applyFont="1" applyBorder="1" applyAlignment="1">
      <alignment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shrinkToFi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pane ySplit="1" topLeftCell="A56" activePane="bottomLeft" state="frozen"/>
      <selection pane="bottomLeft" activeCell="C60" sqref="C60"/>
    </sheetView>
  </sheetViews>
  <sheetFormatPr defaultRowHeight="13.5" x14ac:dyDescent="0.15"/>
  <cols>
    <col min="1" max="1" width="3.375" style="4" customWidth="1"/>
    <col min="2" max="2" width="30.625" style="9" customWidth="1"/>
    <col min="3" max="3" width="24" style="13" customWidth="1"/>
    <col min="4" max="4" width="9.375" style="5" customWidth="1"/>
    <col min="5" max="5" width="6" style="4" customWidth="1"/>
    <col min="6" max="6" width="20.75" style="5" customWidth="1"/>
    <col min="7" max="16384" width="9" style="6"/>
  </cols>
  <sheetData>
    <row r="1" spans="1:6" s="4" customFormat="1" ht="18.75" customHeight="1" x14ac:dyDescent="0.15">
      <c r="A1" s="3"/>
      <c r="B1" s="7" t="s">
        <v>48</v>
      </c>
      <c r="C1" s="10" t="s">
        <v>33</v>
      </c>
      <c r="D1" s="2" t="s">
        <v>49</v>
      </c>
      <c r="E1" s="3" t="s">
        <v>41</v>
      </c>
      <c r="F1" s="2" t="s">
        <v>68</v>
      </c>
    </row>
    <row r="2" spans="1:6" ht="43.5" customHeight="1" x14ac:dyDescent="0.15">
      <c r="A2" s="3">
        <v>1</v>
      </c>
      <c r="B2" s="8" t="s">
        <v>105</v>
      </c>
      <c r="C2" s="11" t="s">
        <v>67</v>
      </c>
      <c r="D2" s="1" t="s">
        <v>27</v>
      </c>
      <c r="E2" s="3">
        <v>2003</v>
      </c>
      <c r="F2" s="1" t="s">
        <v>2</v>
      </c>
    </row>
    <row r="3" spans="1:6" ht="53.25" customHeight="1" x14ac:dyDescent="0.15">
      <c r="A3" s="31">
        <v>2</v>
      </c>
      <c r="B3" s="8" t="s">
        <v>106</v>
      </c>
      <c r="C3" s="11" t="s">
        <v>69</v>
      </c>
      <c r="D3" s="14" t="s">
        <v>16</v>
      </c>
      <c r="E3" s="3">
        <v>2005</v>
      </c>
      <c r="F3" s="1" t="s">
        <v>124</v>
      </c>
    </row>
    <row r="4" spans="1:6" ht="55.5" customHeight="1" x14ac:dyDescent="0.15">
      <c r="A4" s="31">
        <v>3</v>
      </c>
      <c r="B4" s="8" t="s">
        <v>21</v>
      </c>
      <c r="C4" s="11" t="s">
        <v>70</v>
      </c>
      <c r="D4" s="14" t="s">
        <v>16</v>
      </c>
      <c r="E4" s="3">
        <v>2004</v>
      </c>
      <c r="F4" s="1" t="s">
        <v>124</v>
      </c>
    </row>
    <row r="5" spans="1:6" ht="59.25" customHeight="1" x14ac:dyDescent="0.15">
      <c r="A5" s="31">
        <v>4</v>
      </c>
      <c r="B5" s="8" t="s">
        <v>72</v>
      </c>
      <c r="C5" s="11" t="s">
        <v>71</v>
      </c>
      <c r="D5" s="1" t="s">
        <v>10</v>
      </c>
      <c r="E5" s="3">
        <v>1994</v>
      </c>
      <c r="F5" s="1" t="s">
        <v>127</v>
      </c>
    </row>
    <row r="6" spans="1:6" ht="44.25" customHeight="1" x14ac:dyDescent="0.15">
      <c r="A6" s="31">
        <v>5</v>
      </c>
      <c r="B6" s="8" t="s">
        <v>141</v>
      </c>
      <c r="C6" s="11" t="s">
        <v>136</v>
      </c>
      <c r="D6" s="1" t="s">
        <v>135</v>
      </c>
      <c r="E6" s="3">
        <v>2005</v>
      </c>
      <c r="F6" s="1" t="s">
        <v>131</v>
      </c>
    </row>
    <row r="7" spans="1:6" ht="51" customHeight="1" x14ac:dyDescent="0.15">
      <c r="A7" s="31">
        <v>6</v>
      </c>
      <c r="B7" s="8" t="s">
        <v>73</v>
      </c>
      <c r="C7" s="11" t="s">
        <v>74</v>
      </c>
      <c r="D7" s="1" t="s">
        <v>12</v>
      </c>
      <c r="E7" s="3">
        <v>1998</v>
      </c>
      <c r="F7" s="1" t="s">
        <v>126</v>
      </c>
    </row>
    <row r="8" spans="1:6" ht="36" customHeight="1" x14ac:dyDescent="0.15">
      <c r="A8" s="31">
        <v>7</v>
      </c>
      <c r="B8" s="8" t="s">
        <v>132</v>
      </c>
      <c r="C8" s="11" t="s">
        <v>134</v>
      </c>
      <c r="D8" s="1" t="s">
        <v>135</v>
      </c>
      <c r="E8" s="3">
        <v>2006</v>
      </c>
      <c r="F8" s="1" t="s">
        <v>131</v>
      </c>
    </row>
    <row r="9" spans="1:6" ht="34.5" customHeight="1" x14ac:dyDescent="0.15">
      <c r="A9" s="31">
        <v>8</v>
      </c>
      <c r="B9" s="8" t="s">
        <v>331</v>
      </c>
      <c r="C9" s="11" t="s">
        <v>134</v>
      </c>
      <c r="D9" s="1" t="s">
        <v>135</v>
      </c>
      <c r="E9" s="3">
        <v>2008</v>
      </c>
      <c r="F9" s="1" t="s">
        <v>131</v>
      </c>
    </row>
    <row r="10" spans="1:6" ht="37.5" customHeight="1" x14ac:dyDescent="0.15">
      <c r="A10" s="31">
        <v>9</v>
      </c>
      <c r="B10" s="8" t="s">
        <v>137</v>
      </c>
      <c r="C10" s="11" t="s">
        <v>134</v>
      </c>
      <c r="D10" s="1" t="s">
        <v>135</v>
      </c>
      <c r="E10" s="3">
        <v>2009</v>
      </c>
      <c r="F10" s="1" t="s">
        <v>131</v>
      </c>
    </row>
    <row r="11" spans="1:6" ht="33.75" customHeight="1" x14ac:dyDescent="0.15">
      <c r="A11" s="31">
        <v>10</v>
      </c>
      <c r="B11" s="8" t="s">
        <v>138</v>
      </c>
      <c r="C11" s="11" t="s">
        <v>134</v>
      </c>
      <c r="D11" s="1" t="s">
        <v>135</v>
      </c>
      <c r="E11" s="3">
        <v>2011</v>
      </c>
      <c r="F11" s="1" t="s">
        <v>131</v>
      </c>
    </row>
    <row r="12" spans="1:6" ht="33.75" customHeight="1" x14ac:dyDescent="0.15">
      <c r="A12" s="31">
        <v>11</v>
      </c>
      <c r="B12" s="8" t="s">
        <v>139</v>
      </c>
      <c r="C12" s="11" t="s">
        <v>134</v>
      </c>
      <c r="D12" s="1" t="s">
        <v>135</v>
      </c>
      <c r="E12" s="28">
        <v>2012</v>
      </c>
      <c r="F12" s="1" t="s">
        <v>131</v>
      </c>
    </row>
    <row r="13" spans="1:6" ht="42.75" customHeight="1" x14ac:dyDescent="0.15">
      <c r="A13" s="31">
        <v>12</v>
      </c>
      <c r="B13" s="8" t="s">
        <v>329</v>
      </c>
      <c r="C13" s="11" t="s">
        <v>134</v>
      </c>
      <c r="D13" s="1" t="s">
        <v>135</v>
      </c>
      <c r="E13" s="28">
        <v>2014</v>
      </c>
      <c r="F13" s="1" t="s">
        <v>131</v>
      </c>
    </row>
    <row r="14" spans="1:6" ht="36.75" customHeight="1" x14ac:dyDescent="0.15">
      <c r="A14" s="31">
        <v>13</v>
      </c>
      <c r="B14" s="8" t="s">
        <v>330</v>
      </c>
      <c r="C14" s="11" t="s">
        <v>134</v>
      </c>
      <c r="D14" s="1" t="s">
        <v>135</v>
      </c>
      <c r="E14" s="3">
        <v>2014</v>
      </c>
      <c r="F14" s="1" t="s">
        <v>131</v>
      </c>
    </row>
    <row r="15" spans="1:6" ht="53.25" customHeight="1" x14ac:dyDescent="0.15">
      <c r="A15" s="31">
        <v>14</v>
      </c>
      <c r="B15" s="8" t="s">
        <v>37</v>
      </c>
      <c r="C15" s="12" t="s">
        <v>38</v>
      </c>
      <c r="D15" s="14" t="s">
        <v>16</v>
      </c>
      <c r="E15" s="3">
        <v>2008</v>
      </c>
      <c r="F15" s="1" t="s">
        <v>124</v>
      </c>
    </row>
    <row r="16" spans="1:6" ht="27" customHeight="1" x14ac:dyDescent="0.15">
      <c r="A16" s="31">
        <v>15</v>
      </c>
      <c r="B16" s="8" t="s">
        <v>54</v>
      </c>
      <c r="C16" s="12"/>
      <c r="D16" s="1" t="s">
        <v>7</v>
      </c>
      <c r="E16" s="3">
        <v>2007</v>
      </c>
      <c r="F16" s="1" t="s">
        <v>6</v>
      </c>
    </row>
    <row r="17" spans="1:6" ht="37.5" customHeight="1" x14ac:dyDescent="0.15">
      <c r="A17" s="31">
        <v>16</v>
      </c>
      <c r="B17" s="8" t="s">
        <v>65</v>
      </c>
      <c r="C17" s="11" t="s">
        <v>63</v>
      </c>
      <c r="D17" s="1" t="s">
        <v>24</v>
      </c>
      <c r="E17" s="3">
        <v>1985</v>
      </c>
      <c r="F17" s="1" t="s">
        <v>2</v>
      </c>
    </row>
    <row r="18" spans="1:6" ht="38.25" customHeight="1" x14ac:dyDescent="0.15">
      <c r="A18" s="31">
        <v>17</v>
      </c>
      <c r="B18" s="8" t="s">
        <v>326</v>
      </c>
      <c r="C18" s="11" t="s">
        <v>327</v>
      </c>
      <c r="D18" s="1" t="s">
        <v>328</v>
      </c>
      <c r="E18" s="28">
        <v>2013</v>
      </c>
      <c r="F18" s="1" t="s">
        <v>6</v>
      </c>
    </row>
    <row r="19" spans="1:6" ht="48.75" customHeight="1" x14ac:dyDescent="0.15">
      <c r="A19" s="31">
        <v>18</v>
      </c>
      <c r="B19" s="8" t="s">
        <v>280</v>
      </c>
      <c r="C19" s="11" t="s">
        <v>281</v>
      </c>
      <c r="D19" s="1" t="s">
        <v>282</v>
      </c>
      <c r="E19" s="27">
        <v>2013</v>
      </c>
      <c r="F19" s="1" t="s">
        <v>56</v>
      </c>
    </row>
    <row r="20" spans="1:6" ht="54.75" customHeight="1" x14ac:dyDescent="0.15">
      <c r="A20" s="31">
        <v>19</v>
      </c>
      <c r="B20" s="8" t="s">
        <v>66</v>
      </c>
      <c r="C20" s="11" t="s">
        <v>55</v>
      </c>
      <c r="D20" s="1" t="s">
        <v>1</v>
      </c>
      <c r="E20" s="3">
        <v>2007</v>
      </c>
      <c r="F20" s="1" t="s">
        <v>56</v>
      </c>
    </row>
    <row r="21" spans="1:6" ht="40.5" customHeight="1" x14ac:dyDescent="0.15">
      <c r="A21" s="31">
        <v>20</v>
      </c>
      <c r="B21" s="8" t="s">
        <v>107</v>
      </c>
      <c r="C21" s="11" t="s">
        <v>76</v>
      </c>
      <c r="D21" s="1" t="s">
        <v>26</v>
      </c>
      <c r="E21" s="3">
        <v>1998</v>
      </c>
      <c r="F21" s="1" t="s">
        <v>2</v>
      </c>
    </row>
    <row r="22" spans="1:6" ht="40.5" customHeight="1" x14ac:dyDescent="0.15">
      <c r="A22" s="31">
        <v>21</v>
      </c>
      <c r="B22" s="8" t="s">
        <v>108</v>
      </c>
      <c r="C22" s="11" t="s">
        <v>77</v>
      </c>
      <c r="D22" s="1" t="s">
        <v>1</v>
      </c>
      <c r="E22" s="3">
        <v>1983</v>
      </c>
      <c r="F22" s="1" t="s">
        <v>128</v>
      </c>
    </row>
    <row r="23" spans="1:6" ht="38.25" customHeight="1" x14ac:dyDescent="0.15">
      <c r="A23" s="31">
        <v>22</v>
      </c>
      <c r="B23" s="8" t="s">
        <v>109</v>
      </c>
      <c r="C23" s="11" t="s">
        <v>76</v>
      </c>
      <c r="D23" s="1" t="s">
        <v>26</v>
      </c>
      <c r="E23" s="3">
        <v>2005</v>
      </c>
      <c r="F23" s="1" t="s">
        <v>2</v>
      </c>
    </row>
    <row r="24" spans="1:6" ht="37.5" customHeight="1" x14ac:dyDescent="0.15">
      <c r="A24" s="31">
        <v>23</v>
      </c>
      <c r="B24" s="8" t="s">
        <v>61</v>
      </c>
      <c r="C24" s="12" t="s">
        <v>46</v>
      </c>
      <c r="D24" s="1" t="s">
        <v>22</v>
      </c>
      <c r="E24" s="3">
        <v>1998</v>
      </c>
      <c r="F24" s="1" t="s">
        <v>2</v>
      </c>
    </row>
    <row r="25" spans="1:6" ht="53.25" customHeight="1" x14ac:dyDescent="0.15">
      <c r="A25" s="31">
        <v>24</v>
      </c>
      <c r="B25" s="8" t="s">
        <v>110</v>
      </c>
      <c r="C25" s="11" t="s">
        <v>59</v>
      </c>
      <c r="D25" s="1" t="s">
        <v>4</v>
      </c>
      <c r="E25" s="3">
        <v>1999</v>
      </c>
      <c r="F25" s="1" t="s">
        <v>58</v>
      </c>
    </row>
    <row r="26" spans="1:6" ht="41.25" customHeight="1" x14ac:dyDescent="0.15">
      <c r="A26" s="31">
        <v>25</v>
      </c>
      <c r="B26" s="8" t="s">
        <v>75</v>
      </c>
      <c r="C26" s="11" t="s">
        <v>78</v>
      </c>
      <c r="D26" s="1" t="s">
        <v>25</v>
      </c>
      <c r="E26" s="3">
        <v>2005</v>
      </c>
      <c r="F26" s="1" t="s">
        <v>2</v>
      </c>
    </row>
    <row r="27" spans="1:6" ht="26.25" customHeight="1" x14ac:dyDescent="0.15">
      <c r="A27" s="31">
        <v>26</v>
      </c>
      <c r="B27" s="8" t="s">
        <v>277</v>
      </c>
      <c r="C27" s="11" t="s">
        <v>278</v>
      </c>
      <c r="D27" s="1" t="s">
        <v>279</v>
      </c>
      <c r="E27" s="27">
        <v>2013</v>
      </c>
      <c r="F27" s="1" t="s">
        <v>58</v>
      </c>
    </row>
    <row r="28" spans="1:6" ht="26.25" customHeight="1" x14ac:dyDescent="0.15">
      <c r="A28" s="31">
        <v>27</v>
      </c>
      <c r="B28" s="8" t="s">
        <v>371</v>
      </c>
      <c r="C28" s="11" t="s">
        <v>278</v>
      </c>
      <c r="D28" s="1" t="s">
        <v>279</v>
      </c>
      <c r="E28" s="31">
        <v>2015</v>
      </c>
      <c r="F28" s="1" t="s">
        <v>58</v>
      </c>
    </row>
    <row r="29" spans="1:6" ht="65.25" customHeight="1" x14ac:dyDescent="0.15">
      <c r="A29" s="31">
        <v>28</v>
      </c>
      <c r="B29" s="8" t="s">
        <v>111</v>
      </c>
      <c r="C29" s="11" t="s">
        <v>79</v>
      </c>
      <c r="D29" s="1" t="s">
        <v>8</v>
      </c>
      <c r="E29" s="3">
        <v>2002</v>
      </c>
      <c r="F29" s="1" t="s">
        <v>125</v>
      </c>
    </row>
    <row r="30" spans="1:6" ht="51" customHeight="1" x14ac:dyDescent="0.15">
      <c r="A30" s="31">
        <v>29</v>
      </c>
      <c r="B30" s="8" t="s">
        <v>112</v>
      </c>
      <c r="C30" s="11" t="s">
        <v>62</v>
      </c>
      <c r="D30" s="1" t="s">
        <v>23</v>
      </c>
      <c r="E30" s="3">
        <v>2006</v>
      </c>
      <c r="F30" s="1" t="s">
        <v>2</v>
      </c>
    </row>
    <row r="31" spans="1:6" ht="39" customHeight="1" x14ac:dyDescent="0.15">
      <c r="A31" s="31">
        <v>30</v>
      </c>
      <c r="B31" s="8" t="s">
        <v>113</v>
      </c>
      <c r="C31" s="11" t="s">
        <v>67</v>
      </c>
      <c r="D31" s="1" t="s">
        <v>27</v>
      </c>
      <c r="E31" s="3">
        <v>2004</v>
      </c>
      <c r="F31" s="1" t="s">
        <v>2</v>
      </c>
    </row>
    <row r="32" spans="1:6" ht="48" customHeight="1" x14ac:dyDescent="0.15">
      <c r="A32" s="31">
        <v>31</v>
      </c>
      <c r="B32" s="8" t="s">
        <v>13</v>
      </c>
      <c r="C32" s="11" t="s">
        <v>80</v>
      </c>
      <c r="D32" s="1" t="s">
        <v>14</v>
      </c>
      <c r="E32" s="3">
        <v>2009</v>
      </c>
      <c r="F32" s="1" t="s">
        <v>58</v>
      </c>
    </row>
    <row r="33" spans="1:6" ht="63.75" customHeight="1" x14ac:dyDescent="0.15">
      <c r="A33" s="31">
        <v>32</v>
      </c>
      <c r="B33" s="8" t="s">
        <v>34</v>
      </c>
      <c r="C33" s="11" t="s">
        <v>81</v>
      </c>
      <c r="D33" s="14" t="s">
        <v>16</v>
      </c>
      <c r="E33" s="3">
        <v>2003</v>
      </c>
      <c r="F33" s="1" t="s">
        <v>124</v>
      </c>
    </row>
    <row r="34" spans="1:6" ht="34.5" customHeight="1" x14ac:dyDescent="0.15">
      <c r="A34" s="31">
        <v>33</v>
      </c>
      <c r="B34" s="8" t="s">
        <v>140</v>
      </c>
      <c r="C34" s="11" t="s">
        <v>136</v>
      </c>
      <c r="D34" s="1" t="s">
        <v>130</v>
      </c>
      <c r="E34" s="3">
        <v>2012</v>
      </c>
      <c r="F34" s="1" t="s">
        <v>131</v>
      </c>
    </row>
    <row r="35" spans="1:6" ht="66" customHeight="1" x14ac:dyDescent="0.15">
      <c r="A35" s="31">
        <v>34</v>
      </c>
      <c r="B35" s="8" t="s">
        <v>20</v>
      </c>
      <c r="C35" s="11" t="s">
        <v>82</v>
      </c>
      <c r="D35" s="14" t="s">
        <v>16</v>
      </c>
      <c r="E35" s="3">
        <v>2005</v>
      </c>
      <c r="F35" s="1" t="s">
        <v>124</v>
      </c>
    </row>
    <row r="36" spans="1:6" ht="41.25" customHeight="1" x14ac:dyDescent="0.15">
      <c r="A36" s="31">
        <v>35</v>
      </c>
      <c r="B36" s="8" t="s">
        <v>114</v>
      </c>
      <c r="C36" s="11" t="s">
        <v>83</v>
      </c>
      <c r="D36" s="1" t="s">
        <v>26</v>
      </c>
      <c r="E36" s="3">
        <v>2001</v>
      </c>
      <c r="F36" s="1" t="s">
        <v>2</v>
      </c>
    </row>
    <row r="37" spans="1:6" ht="55.5" customHeight="1" x14ac:dyDescent="0.15">
      <c r="A37" s="31">
        <v>36</v>
      </c>
      <c r="B37" s="8" t="s">
        <v>29</v>
      </c>
      <c r="C37" s="11" t="s">
        <v>84</v>
      </c>
      <c r="D37" s="1" t="s">
        <v>28</v>
      </c>
      <c r="E37" s="3">
        <v>2007</v>
      </c>
      <c r="F37" s="1" t="s">
        <v>2</v>
      </c>
    </row>
    <row r="38" spans="1:6" ht="53.25" customHeight="1" x14ac:dyDescent="0.15">
      <c r="A38" s="31">
        <v>37</v>
      </c>
      <c r="B38" s="8" t="s">
        <v>30</v>
      </c>
      <c r="C38" s="11" t="s">
        <v>84</v>
      </c>
      <c r="D38" s="1" t="s">
        <v>28</v>
      </c>
      <c r="E38" s="3">
        <v>2005</v>
      </c>
      <c r="F38" s="1" t="s">
        <v>2</v>
      </c>
    </row>
    <row r="39" spans="1:6" ht="59.25" customHeight="1" x14ac:dyDescent="0.15">
      <c r="A39" s="31">
        <v>38</v>
      </c>
      <c r="B39" s="8" t="s">
        <v>31</v>
      </c>
      <c r="C39" s="11" t="s">
        <v>84</v>
      </c>
      <c r="D39" s="1" t="s">
        <v>28</v>
      </c>
      <c r="E39" s="3">
        <v>2006</v>
      </c>
      <c r="F39" s="1" t="s">
        <v>2</v>
      </c>
    </row>
    <row r="40" spans="1:6" ht="53.25" customHeight="1" x14ac:dyDescent="0.15">
      <c r="A40" s="31">
        <v>39</v>
      </c>
      <c r="B40" s="8" t="s">
        <v>32</v>
      </c>
      <c r="C40" s="11" t="s">
        <v>84</v>
      </c>
      <c r="D40" s="1" t="s">
        <v>28</v>
      </c>
      <c r="E40" s="3">
        <v>2006</v>
      </c>
      <c r="F40" s="1" t="s">
        <v>2</v>
      </c>
    </row>
    <row r="41" spans="1:6" ht="36.75" customHeight="1" x14ac:dyDescent="0.15">
      <c r="A41" s="31">
        <v>40</v>
      </c>
      <c r="B41" s="8" t="s">
        <v>115</v>
      </c>
      <c r="C41" s="11" t="s">
        <v>60</v>
      </c>
      <c r="D41" s="1" t="s">
        <v>1</v>
      </c>
      <c r="E41" s="3">
        <v>2007</v>
      </c>
      <c r="F41" s="1" t="s">
        <v>58</v>
      </c>
    </row>
    <row r="42" spans="1:6" ht="56.25" customHeight="1" x14ac:dyDescent="0.15">
      <c r="A42" s="31">
        <v>41</v>
      </c>
      <c r="B42" s="8" t="s">
        <v>19</v>
      </c>
      <c r="C42" s="11" t="s">
        <v>85</v>
      </c>
      <c r="D42" s="14" t="s">
        <v>16</v>
      </c>
      <c r="E42" s="3">
        <v>2003</v>
      </c>
      <c r="F42" s="1" t="s">
        <v>124</v>
      </c>
    </row>
    <row r="43" spans="1:6" ht="84" customHeight="1" x14ac:dyDescent="0.15">
      <c r="A43" s="31">
        <v>42</v>
      </c>
      <c r="B43" s="8" t="s">
        <v>116</v>
      </c>
      <c r="C43" s="11" t="s">
        <v>90</v>
      </c>
      <c r="D43" s="1" t="s">
        <v>89</v>
      </c>
      <c r="E43" s="3">
        <v>1996</v>
      </c>
      <c r="F43" s="1" t="s">
        <v>3</v>
      </c>
    </row>
    <row r="44" spans="1:6" ht="39" customHeight="1" x14ac:dyDescent="0.15">
      <c r="A44" s="31">
        <v>43</v>
      </c>
      <c r="B44" s="8" t="s">
        <v>133</v>
      </c>
      <c r="C44" s="11" t="s">
        <v>136</v>
      </c>
      <c r="D44" s="1" t="s">
        <v>130</v>
      </c>
      <c r="E44" s="3">
        <v>2007</v>
      </c>
      <c r="F44" s="1" t="s">
        <v>131</v>
      </c>
    </row>
    <row r="45" spans="1:6" ht="60.75" customHeight="1" x14ac:dyDescent="0.15">
      <c r="A45" s="31">
        <v>44</v>
      </c>
      <c r="B45" s="8" t="s">
        <v>15</v>
      </c>
      <c r="C45" s="11" t="s">
        <v>86</v>
      </c>
      <c r="D45" s="14" t="s">
        <v>16</v>
      </c>
      <c r="E45" s="3">
        <v>2002</v>
      </c>
      <c r="F45" s="1" t="s">
        <v>124</v>
      </c>
    </row>
    <row r="46" spans="1:6" ht="60" customHeight="1" x14ac:dyDescent="0.15">
      <c r="A46" s="31">
        <v>45</v>
      </c>
      <c r="B46" s="8" t="s">
        <v>39</v>
      </c>
      <c r="C46" s="11" t="s">
        <v>87</v>
      </c>
      <c r="D46" s="14" t="s">
        <v>16</v>
      </c>
      <c r="E46" s="3">
        <v>2008</v>
      </c>
      <c r="F46" s="1" t="s">
        <v>124</v>
      </c>
    </row>
    <row r="47" spans="1:6" ht="47.25" customHeight="1" x14ac:dyDescent="0.15">
      <c r="A47" s="31">
        <v>46</v>
      </c>
      <c r="B47" s="8" t="s">
        <v>143</v>
      </c>
      <c r="C47" s="11"/>
      <c r="D47" s="14" t="s">
        <v>142</v>
      </c>
      <c r="E47" s="2" t="s">
        <v>145</v>
      </c>
      <c r="F47" s="1" t="s">
        <v>144</v>
      </c>
    </row>
    <row r="48" spans="1:6" ht="62.25" customHeight="1" x14ac:dyDescent="0.15">
      <c r="A48" s="31">
        <v>47</v>
      </c>
      <c r="B48" s="8" t="s">
        <v>17</v>
      </c>
      <c r="C48" s="11" t="s">
        <v>88</v>
      </c>
      <c r="D48" s="14" t="s">
        <v>16</v>
      </c>
      <c r="E48" s="3">
        <v>2002</v>
      </c>
      <c r="F48" s="1" t="s">
        <v>124</v>
      </c>
    </row>
    <row r="49" spans="1:6" ht="50.25" customHeight="1" x14ac:dyDescent="0.15">
      <c r="A49" s="31">
        <v>48</v>
      </c>
      <c r="B49" s="8" t="s">
        <v>36</v>
      </c>
      <c r="C49" s="11" t="s">
        <v>91</v>
      </c>
      <c r="D49" s="14" t="s">
        <v>16</v>
      </c>
      <c r="E49" s="3">
        <v>2008</v>
      </c>
      <c r="F49" s="1" t="s">
        <v>124</v>
      </c>
    </row>
    <row r="50" spans="1:6" ht="27" customHeight="1" x14ac:dyDescent="0.15">
      <c r="A50" s="31">
        <v>49</v>
      </c>
      <c r="B50" s="8" t="s">
        <v>117</v>
      </c>
      <c r="C50" s="12"/>
      <c r="D50" s="1" t="s">
        <v>5</v>
      </c>
      <c r="E50" s="3">
        <v>2007</v>
      </c>
      <c r="F50" s="1" t="s">
        <v>6</v>
      </c>
    </row>
    <row r="51" spans="1:6" ht="51" customHeight="1" x14ac:dyDescent="0.15">
      <c r="A51" s="31">
        <v>50</v>
      </c>
      <c r="B51" s="8" t="s">
        <v>18</v>
      </c>
      <c r="C51" s="11" t="s">
        <v>92</v>
      </c>
      <c r="D51" s="14" t="s">
        <v>16</v>
      </c>
      <c r="E51" s="3">
        <v>2004</v>
      </c>
      <c r="F51" s="1" t="s">
        <v>124</v>
      </c>
    </row>
    <row r="52" spans="1:6" ht="27" customHeight="1" x14ac:dyDescent="0.15">
      <c r="A52" s="31">
        <v>51</v>
      </c>
      <c r="B52" s="8" t="s">
        <v>118</v>
      </c>
      <c r="C52" s="12" t="s">
        <v>43</v>
      </c>
      <c r="D52" s="1" t="s">
        <v>7</v>
      </c>
      <c r="E52" s="3">
        <v>2002</v>
      </c>
      <c r="F52" s="1" t="s">
        <v>93</v>
      </c>
    </row>
    <row r="53" spans="1:6" ht="63" customHeight="1" x14ac:dyDescent="0.15">
      <c r="A53" s="31">
        <v>52</v>
      </c>
      <c r="B53" s="8" t="s">
        <v>119</v>
      </c>
      <c r="C53" s="11" t="s">
        <v>94</v>
      </c>
      <c r="D53" s="14" t="s">
        <v>16</v>
      </c>
      <c r="E53" s="3">
        <v>2010</v>
      </c>
      <c r="F53" s="1" t="s">
        <v>124</v>
      </c>
    </row>
    <row r="54" spans="1:6" ht="35.25" customHeight="1" x14ac:dyDescent="0.15">
      <c r="A54" s="31">
        <v>53</v>
      </c>
      <c r="B54" s="8" t="s">
        <v>275</v>
      </c>
      <c r="C54" s="11" t="s">
        <v>276</v>
      </c>
      <c r="D54" s="14" t="s">
        <v>24</v>
      </c>
      <c r="E54" s="27">
        <v>2013</v>
      </c>
      <c r="F54" s="1" t="s">
        <v>58</v>
      </c>
    </row>
    <row r="55" spans="1:6" ht="57" customHeight="1" x14ac:dyDescent="0.15">
      <c r="A55" s="31">
        <v>54</v>
      </c>
      <c r="B55" s="8" t="s">
        <v>35</v>
      </c>
      <c r="C55" s="11" t="s">
        <v>95</v>
      </c>
      <c r="D55" s="14" t="s">
        <v>16</v>
      </c>
      <c r="E55" s="3">
        <v>2011</v>
      </c>
      <c r="F55" s="1" t="s">
        <v>124</v>
      </c>
    </row>
    <row r="56" spans="1:6" ht="39.75" customHeight="1" x14ac:dyDescent="0.15">
      <c r="A56" s="31">
        <v>55</v>
      </c>
      <c r="B56" s="8" t="s">
        <v>120</v>
      </c>
      <c r="C56" s="11" t="s">
        <v>51</v>
      </c>
      <c r="D56" s="1" t="s">
        <v>9</v>
      </c>
      <c r="E56" s="3">
        <v>1999</v>
      </c>
      <c r="F56" s="1" t="s">
        <v>50</v>
      </c>
    </row>
    <row r="57" spans="1:6" ht="37.5" customHeight="1" x14ac:dyDescent="0.15">
      <c r="A57" s="31">
        <v>56</v>
      </c>
      <c r="B57" s="8" t="s">
        <v>147</v>
      </c>
      <c r="C57" s="11" t="s">
        <v>57</v>
      </c>
      <c r="D57" s="1" t="s">
        <v>1</v>
      </c>
      <c r="E57" s="3">
        <v>2007</v>
      </c>
      <c r="F57" s="1" t="s">
        <v>146</v>
      </c>
    </row>
    <row r="58" spans="1:6" ht="39" customHeight="1" x14ac:dyDescent="0.15">
      <c r="A58" s="31">
        <v>57</v>
      </c>
      <c r="B58" s="8" t="s">
        <v>121</v>
      </c>
      <c r="C58" s="12" t="s">
        <v>45</v>
      </c>
      <c r="D58" s="1" t="s">
        <v>11</v>
      </c>
      <c r="E58" s="3">
        <v>1998</v>
      </c>
      <c r="F58" s="1" t="s">
        <v>64</v>
      </c>
    </row>
    <row r="59" spans="1:6" ht="33.75" customHeight="1" x14ac:dyDescent="0.15">
      <c r="A59" s="31">
        <v>58</v>
      </c>
      <c r="B59" s="8" t="s">
        <v>96</v>
      </c>
      <c r="C59" s="12" t="s">
        <v>47</v>
      </c>
      <c r="D59" s="1" t="s">
        <v>97</v>
      </c>
      <c r="E59" s="3">
        <v>2006</v>
      </c>
      <c r="F59" s="1" t="s">
        <v>2</v>
      </c>
    </row>
    <row r="60" spans="1:6" ht="53.25" customHeight="1" x14ac:dyDescent="0.15">
      <c r="A60" s="31">
        <v>59</v>
      </c>
      <c r="B60" s="8" t="s">
        <v>40</v>
      </c>
      <c r="C60" s="11" t="s">
        <v>98</v>
      </c>
      <c r="D60" s="14" t="s">
        <v>16</v>
      </c>
      <c r="E60" s="3">
        <v>2007</v>
      </c>
      <c r="F60" s="1" t="s">
        <v>124</v>
      </c>
    </row>
    <row r="61" spans="1:6" ht="40.5" customHeight="1" x14ac:dyDescent="0.15">
      <c r="A61" s="31">
        <v>60</v>
      </c>
      <c r="B61" s="8" t="s">
        <v>44</v>
      </c>
      <c r="C61" s="11" t="s">
        <v>52</v>
      </c>
      <c r="D61" s="1" t="s">
        <v>9</v>
      </c>
      <c r="E61" s="3">
        <v>1998</v>
      </c>
      <c r="F61" s="1" t="s">
        <v>53</v>
      </c>
    </row>
    <row r="62" spans="1:6" ht="63.75" customHeight="1" x14ac:dyDescent="0.15">
      <c r="A62" s="31">
        <v>61</v>
      </c>
      <c r="B62" s="8" t="s">
        <v>122</v>
      </c>
      <c r="C62" s="11" t="s">
        <v>99</v>
      </c>
      <c r="D62" s="14" t="s">
        <v>16</v>
      </c>
      <c r="E62" s="3">
        <v>2009</v>
      </c>
      <c r="F62" s="1" t="s">
        <v>124</v>
      </c>
    </row>
    <row r="63" spans="1:6" ht="38.25" customHeight="1" x14ac:dyDescent="0.15">
      <c r="A63" s="31">
        <v>62</v>
      </c>
      <c r="B63" s="8" t="s">
        <v>148</v>
      </c>
      <c r="C63" s="11" t="s">
        <v>100</v>
      </c>
      <c r="D63" s="1" t="s">
        <v>25</v>
      </c>
      <c r="E63" s="3">
        <v>2007</v>
      </c>
      <c r="F63" s="1" t="s">
        <v>2</v>
      </c>
    </row>
    <row r="64" spans="1:6" ht="27" customHeight="1" x14ac:dyDescent="0.15">
      <c r="A64" s="31">
        <v>63</v>
      </c>
      <c r="B64" s="8" t="s">
        <v>101</v>
      </c>
      <c r="C64" s="12" t="s">
        <v>42</v>
      </c>
      <c r="D64" s="1" t="s">
        <v>7</v>
      </c>
      <c r="E64" s="3">
        <v>2000</v>
      </c>
      <c r="F64" s="1" t="s">
        <v>58</v>
      </c>
    </row>
    <row r="65" spans="1:6" ht="69" customHeight="1" x14ac:dyDescent="0.15">
      <c r="A65" s="31">
        <v>64</v>
      </c>
      <c r="B65" s="8" t="s">
        <v>123</v>
      </c>
      <c r="C65" s="11" t="s">
        <v>102</v>
      </c>
      <c r="D65" s="1" t="s">
        <v>8</v>
      </c>
      <c r="E65" s="3">
        <v>2002</v>
      </c>
      <c r="F65" s="1" t="s">
        <v>125</v>
      </c>
    </row>
    <row r="66" spans="1:6" ht="104.25" customHeight="1" x14ac:dyDescent="0.15">
      <c r="A66" s="31">
        <v>65</v>
      </c>
      <c r="B66" s="8" t="s">
        <v>104</v>
      </c>
      <c r="C66" s="11" t="s">
        <v>103</v>
      </c>
      <c r="D66" s="1" t="s">
        <v>0</v>
      </c>
      <c r="E66" s="3">
        <v>2009</v>
      </c>
      <c r="F66" s="1" t="s">
        <v>129</v>
      </c>
    </row>
    <row r="68" spans="1:6" x14ac:dyDescent="0.15">
      <c r="B68" s="37" t="s">
        <v>149</v>
      </c>
      <c r="C68" s="37"/>
      <c r="D68" s="37"/>
      <c r="E68" s="37"/>
      <c r="F68" s="37"/>
    </row>
  </sheetData>
  <sortState ref="B2:H69">
    <sortCondition ref="B2:B69"/>
  </sortState>
  <mergeCells count="1">
    <mergeCell ref="B68:F68"/>
  </mergeCells>
  <phoneticPr fontId="1"/>
  <pageMargins left="0.51181102362204722" right="0.51181102362204722" top="0.94488188976377963" bottom="0.74803149606299213" header="0.51181102362204722" footer="0.31496062992125984"/>
  <pageSetup paperSize="9" orientation="portrait" r:id="rId1"/>
  <headerFooter>
    <oddHeader>&amp;L&amp;"FG丸ｺﾞｼｯｸ体Ca-L,太字"&amp;16バリアフリー絵本・雑誌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6"/>
  <sheetViews>
    <sheetView tabSelected="1" workbookViewId="0">
      <selection activeCell="B217" sqref="B217"/>
    </sheetView>
  </sheetViews>
  <sheetFormatPr defaultRowHeight="13.5" x14ac:dyDescent="0.15"/>
  <cols>
    <col min="1" max="1" width="4.125" style="4" customWidth="1"/>
    <col min="2" max="2" width="25" customWidth="1"/>
    <col min="3" max="3" width="10.25" style="19" customWidth="1"/>
    <col min="4" max="4" width="23.875" style="20" customWidth="1"/>
    <col min="5" max="5" width="15.25" style="20" customWidth="1"/>
    <col min="6" max="6" width="7.375" style="4" customWidth="1"/>
    <col min="7" max="7" width="7.75" style="21" customWidth="1"/>
  </cols>
  <sheetData>
    <row r="1" spans="1:7" s="4" customFormat="1" x14ac:dyDescent="0.15">
      <c r="A1" s="3"/>
      <c r="B1" s="3" t="s">
        <v>150</v>
      </c>
      <c r="C1" s="2" t="s">
        <v>151</v>
      </c>
      <c r="D1" s="38" t="s">
        <v>33</v>
      </c>
      <c r="E1" s="39"/>
      <c r="F1" s="3" t="s">
        <v>152</v>
      </c>
      <c r="G1" s="15" t="s">
        <v>41</v>
      </c>
    </row>
    <row r="2" spans="1:7" ht="39" customHeight="1" x14ac:dyDescent="0.15">
      <c r="A2" s="3">
        <v>1</v>
      </c>
      <c r="B2" s="16" t="str">
        <f>"青い鳥"</f>
        <v>青い鳥</v>
      </c>
      <c r="C2" s="2" t="str">
        <f>"上"</f>
        <v>上</v>
      </c>
      <c r="D2" s="1" t="str">
        <f>"メーテルリンク／作
保永 貞夫／訳"</f>
        <v>メーテルリンク／作
保永 貞夫／訳</v>
      </c>
      <c r="E2" s="17" t="s">
        <v>347</v>
      </c>
      <c r="F2" s="3" t="str">
        <f t="shared" ref="F2:F112" si="0">"講談社"</f>
        <v>講談社</v>
      </c>
      <c r="G2" s="15">
        <v>2010</v>
      </c>
    </row>
    <row r="3" spans="1:7" ht="38.25" customHeight="1" x14ac:dyDescent="0.15">
      <c r="A3" s="3">
        <v>2</v>
      </c>
      <c r="B3" s="16" t="str">
        <f>"青い鳥"</f>
        <v>青い鳥</v>
      </c>
      <c r="C3" s="2" t="str">
        <f>"下"</f>
        <v>下</v>
      </c>
      <c r="D3" s="1" t="str">
        <f>"メーテルリンク／作
保永 貞夫／訳"</f>
        <v>メーテルリンク／作
保永 貞夫／訳</v>
      </c>
      <c r="E3" s="17" t="s">
        <v>347</v>
      </c>
      <c r="F3" s="3" t="str">
        <f t="shared" si="0"/>
        <v>講談社</v>
      </c>
      <c r="G3" s="15">
        <v>2010</v>
      </c>
    </row>
    <row r="4" spans="1:7" ht="35.25" customHeight="1" x14ac:dyDescent="0.15">
      <c r="A4" s="34">
        <v>3</v>
      </c>
      <c r="B4" s="16" t="str">
        <f>"赤毛のアン"</f>
        <v>赤毛のアン</v>
      </c>
      <c r="C4" s="2" t="str">
        <f>"上"</f>
        <v>上</v>
      </c>
      <c r="D4" s="29" t="s">
        <v>348</v>
      </c>
      <c r="E4" s="17" t="s">
        <v>349</v>
      </c>
      <c r="F4" s="3" t="str">
        <f t="shared" si="0"/>
        <v>講談社</v>
      </c>
      <c r="G4" s="15">
        <v>2010</v>
      </c>
    </row>
    <row r="5" spans="1:7" ht="37.5" customHeight="1" x14ac:dyDescent="0.15">
      <c r="A5" s="34">
        <v>4</v>
      </c>
      <c r="B5" s="16" t="str">
        <f>"赤毛のアン"</f>
        <v>赤毛のアン</v>
      </c>
      <c r="C5" s="2" t="str">
        <f>"中"</f>
        <v>中</v>
      </c>
      <c r="D5" s="29" t="s">
        <v>348</v>
      </c>
      <c r="E5" s="17" t="s">
        <v>349</v>
      </c>
      <c r="F5" s="3" t="str">
        <f t="shared" si="0"/>
        <v>講談社</v>
      </c>
      <c r="G5" s="15">
        <v>2010</v>
      </c>
    </row>
    <row r="6" spans="1:7" ht="33.75" customHeight="1" x14ac:dyDescent="0.15">
      <c r="A6" s="34">
        <v>5</v>
      </c>
      <c r="B6" s="16" t="str">
        <f>"赤毛のアン"</f>
        <v>赤毛のアン</v>
      </c>
      <c r="C6" s="2" t="str">
        <f>"下"</f>
        <v>下</v>
      </c>
      <c r="D6" s="29" t="s">
        <v>348</v>
      </c>
      <c r="E6" s="17" t="s">
        <v>349</v>
      </c>
      <c r="F6" s="3" t="str">
        <f t="shared" si="0"/>
        <v>講談社</v>
      </c>
      <c r="G6" s="15">
        <v>2010</v>
      </c>
    </row>
    <row r="7" spans="1:7" ht="36" customHeight="1" x14ac:dyDescent="0.15">
      <c r="A7" s="34">
        <v>6</v>
      </c>
      <c r="B7" s="16" t="s">
        <v>311</v>
      </c>
      <c r="C7" s="2" t="s">
        <v>284</v>
      </c>
      <c r="D7" s="29" t="s">
        <v>365</v>
      </c>
      <c r="E7" s="17" t="s">
        <v>312</v>
      </c>
      <c r="F7" s="28" t="str">
        <f t="shared" si="0"/>
        <v>講談社</v>
      </c>
      <c r="G7" s="15">
        <v>2012</v>
      </c>
    </row>
    <row r="8" spans="1:7" ht="40.5" customHeight="1" x14ac:dyDescent="0.15">
      <c r="A8" s="34">
        <v>7</v>
      </c>
      <c r="B8" s="16" t="s">
        <v>311</v>
      </c>
      <c r="C8" s="2" t="s">
        <v>286</v>
      </c>
      <c r="D8" s="29" t="s">
        <v>365</v>
      </c>
      <c r="E8" s="17" t="s">
        <v>312</v>
      </c>
      <c r="F8" s="28" t="str">
        <f t="shared" si="0"/>
        <v>講談社</v>
      </c>
      <c r="G8" s="15">
        <v>2012</v>
      </c>
    </row>
    <row r="9" spans="1:7" ht="24" customHeight="1" x14ac:dyDescent="0.15">
      <c r="A9" s="34">
        <v>8</v>
      </c>
      <c r="B9" s="16" t="str">
        <f>"あやかしの鏡"</f>
        <v>あやかしの鏡</v>
      </c>
      <c r="C9" s="2" t="str">
        <f>"上"</f>
        <v>上</v>
      </c>
      <c r="D9" s="17" t="str">
        <f>"香谷 美季／作"</f>
        <v>香谷 美季／作</v>
      </c>
      <c r="E9" s="17" t="str">
        <f>"友風子／絵"</f>
        <v>友風子／絵</v>
      </c>
      <c r="F9" s="3" t="str">
        <f t="shared" si="0"/>
        <v>講談社</v>
      </c>
      <c r="G9" s="15">
        <v>2009</v>
      </c>
    </row>
    <row r="10" spans="1:7" ht="21.75" customHeight="1" x14ac:dyDescent="0.15">
      <c r="A10" s="34">
        <v>9</v>
      </c>
      <c r="B10" s="16" t="str">
        <f>"あやかしの鏡"</f>
        <v>あやかしの鏡</v>
      </c>
      <c r="C10" s="2" t="str">
        <f>"下"</f>
        <v>下</v>
      </c>
      <c r="D10" s="17" t="str">
        <f>"香谷 美季／作"</f>
        <v>香谷 美季／作</v>
      </c>
      <c r="E10" s="17" t="str">
        <f>"友風子／絵"</f>
        <v>友風子／絵</v>
      </c>
      <c r="F10" s="3" t="str">
        <f t="shared" si="0"/>
        <v>講談社</v>
      </c>
      <c r="G10" s="15">
        <v>2009</v>
      </c>
    </row>
    <row r="11" spans="1:7" ht="37.5" customHeight="1" x14ac:dyDescent="0.15">
      <c r="A11" s="34">
        <v>10</v>
      </c>
      <c r="B11" s="1" t="s">
        <v>400</v>
      </c>
      <c r="C11" s="35" t="s">
        <v>399</v>
      </c>
      <c r="D11" s="17" t="str">
        <f t="shared" ref="D11:D12" si="1">"香谷 美季／作"</f>
        <v>香谷 美季／作</v>
      </c>
      <c r="E11" s="17" t="str">
        <f t="shared" ref="E11:E12" si="2">"友風子／絵"</f>
        <v>友風子／絵</v>
      </c>
      <c r="F11" s="33" t="str">
        <f t="shared" si="0"/>
        <v>講談社</v>
      </c>
      <c r="G11" s="15">
        <v>2015</v>
      </c>
    </row>
    <row r="12" spans="1:7" ht="37.5" customHeight="1" x14ac:dyDescent="0.15">
      <c r="A12" s="34">
        <v>11</v>
      </c>
      <c r="B12" s="1" t="s">
        <v>400</v>
      </c>
      <c r="C12" s="36" t="s">
        <v>401</v>
      </c>
      <c r="D12" s="17" t="str">
        <f t="shared" si="1"/>
        <v>香谷 美季／作</v>
      </c>
      <c r="E12" s="17" t="str">
        <f t="shared" si="2"/>
        <v>友風子／絵</v>
      </c>
      <c r="F12" s="33" t="str">
        <f t="shared" si="0"/>
        <v>講談社</v>
      </c>
      <c r="G12" s="15">
        <v>2015</v>
      </c>
    </row>
    <row r="13" spans="1:7" ht="37.5" customHeight="1" x14ac:dyDescent="0.15">
      <c r="A13" s="34">
        <v>12</v>
      </c>
      <c r="B13" s="16" t="s">
        <v>283</v>
      </c>
      <c r="C13" s="2" t="s">
        <v>284</v>
      </c>
      <c r="D13" s="29" t="s">
        <v>348</v>
      </c>
      <c r="E13" s="17" t="s">
        <v>349</v>
      </c>
      <c r="F13" s="28" t="str">
        <f t="shared" si="0"/>
        <v>講談社</v>
      </c>
      <c r="G13" s="15">
        <v>2013</v>
      </c>
    </row>
    <row r="14" spans="1:7" ht="38.25" customHeight="1" x14ac:dyDescent="0.15">
      <c r="A14" s="34">
        <v>13</v>
      </c>
      <c r="B14" s="16" t="s">
        <v>283</v>
      </c>
      <c r="C14" s="2" t="s">
        <v>285</v>
      </c>
      <c r="D14" s="29" t="s">
        <v>348</v>
      </c>
      <c r="E14" s="17" t="s">
        <v>349</v>
      </c>
      <c r="F14" s="28" t="str">
        <f t="shared" si="0"/>
        <v>講談社</v>
      </c>
      <c r="G14" s="15">
        <v>2013</v>
      </c>
    </row>
    <row r="15" spans="1:7" ht="36.75" customHeight="1" x14ac:dyDescent="0.15">
      <c r="A15" s="34">
        <v>14</v>
      </c>
      <c r="B15" s="16" t="s">
        <v>283</v>
      </c>
      <c r="C15" s="2" t="s">
        <v>286</v>
      </c>
      <c r="D15" s="29" t="s">
        <v>348</v>
      </c>
      <c r="E15" s="17" t="s">
        <v>349</v>
      </c>
      <c r="F15" s="28" t="str">
        <f t="shared" si="0"/>
        <v>講談社</v>
      </c>
      <c r="G15" s="15">
        <v>2013</v>
      </c>
    </row>
    <row r="16" spans="1:7" ht="36.75" customHeight="1" x14ac:dyDescent="0.15">
      <c r="A16" s="34">
        <v>15</v>
      </c>
      <c r="B16" s="16" t="s">
        <v>379</v>
      </c>
      <c r="C16" s="2">
        <v>1</v>
      </c>
      <c r="D16" s="29" t="s">
        <v>348</v>
      </c>
      <c r="E16" s="17" t="s">
        <v>349</v>
      </c>
      <c r="F16" s="32" t="str">
        <f t="shared" si="0"/>
        <v>講談社</v>
      </c>
      <c r="G16" s="15">
        <v>2015</v>
      </c>
    </row>
    <row r="17" spans="1:7" ht="36.75" customHeight="1" x14ac:dyDescent="0.15">
      <c r="A17" s="34">
        <v>16</v>
      </c>
      <c r="B17" s="16" t="s">
        <v>379</v>
      </c>
      <c r="C17" s="2">
        <v>2</v>
      </c>
      <c r="D17" s="29" t="s">
        <v>348</v>
      </c>
      <c r="E17" s="17" t="s">
        <v>349</v>
      </c>
      <c r="F17" s="32" t="str">
        <f t="shared" si="0"/>
        <v>講談社</v>
      </c>
      <c r="G17" s="15">
        <v>2015</v>
      </c>
    </row>
    <row r="18" spans="1:7" ht="36.75" customHeight="1" x14ac:dyDescent="0.15">
      <c r="A18" s="34">
        <v>17</v>
      </c>
      <c r="B18" s="16" t="s">
        <v>379</v>
      </c>
      <c r="C18" s="2">
        <v>3</v>
      </c>
      <c r="D18" s="29" t="s">
        <v>348</v>
      </c>
      <c r="E18" s="17" t="s">
        <v>349</v>
      </c>
      <c r="F18" s="32" t="str">
        <f t="shared" si="0"/>
        <v>講談社</v>
      </c>
      <c r="G18" s="15">
        <v>2015</v>
      </c>
    </row>
    <row r="19" spans="1:7" ht="36.75" customHeight="1" x14ac:dyDescent="0.15">
      <c r="A19" s="34">
        <v>18</v>
      </c>
      <c r="B19" s="16" t="s">
        <v>379</v>
      </c>
      <c r="C19" s="2">
        <v>4</v>
      </c>
      <c r="D19" s="29" t="s">
        <v>348</v>
      </c>
      <c r="E19" s="17" t="s">
        <v>349</v>
      </c>
      <c r="F19" s="32" t="str">
        <f t="shared" si="0"/>
        <v>講談社</v>
      </c>
      <c r="G19" s="15">
        <v>2015</v>
      </c>
    </row>
    <row r="20" spans="1:7" ht="36" customHeight="1" x14ac:dyDescent="0.15">
      <c r="A20" s="34">
        <v>19</v>
      </c>
      <c r="B20" s="16" t="str">
        <f>"アンの青春"</f>
        <v>アンの青春</v>
      </c>
      <c r="C20" s="2" t="str">
        <f>"上"</f>
        <v>上</v>
      </c>
      <c r="D20" s="29" t="s">
        <v>348</v>
      </c>
      <c r="E20" s="17" t="s">
        <v>349</v>
      </c>
      <c r="F20" s="3" t="str">
        <f t="shared" si="0"/>
        <v>講談社</v>
      </c>
      <c r="G20" s="15">
        <v>2011</v>
      </c>
    </row>
    <row r="21" spans="1:7" ht="39" customHeight="1" x14ac:dyDescent="0.15">
      <c r="A21" s="34">
        <v>20</v>
      </c>
      <c r="B21" s="16" t="str">
        <f>"アンの青春"</f>
        <v>アンの青春</v>
      </c>
      <c r="C21" s="2" t="str">
        <f>"中"</f>
        <v>中</v>
      </c>
      <c r="D21" s="29" t="s">
        <v>348</v>
      </c>
      <c r="E21" s="17" t="s">
        <v>349</v>
      </c>
      <c r="F21" s="3" t="str">
        <f t="shared" si="0"/>
        <v>講談社</v>
      </c>
      <c r="G21" s="15">
        <v>2011</v>
      </c>
    </row>
    <row r="22" spans="1:7" ht="34.5" customHeight="1" x14ac:dyDescent="0.15">
      <c r="A22" s="34">
        <v>21</v>
      </c>
      <c r="B22" s="16" t="str">
        <f>"アンの青春"</f>
        <v>アンの青春</v>
      </c>
      <c r="C22" s="2" t="str">
        <f>"下"</f>
        <v>下</v>
      </c>
      <c r="D22" s="29" t="s">
        <v>348</v>
      </c>
      <c r="E22" s="17" t="s">
        <v>349</v>
      </c>
      <c r="F22" s="3" t="str">
        <f t="shared" si="0"/>
        <v>講談社</v>
      </c>
      <c r="G22" s="15">
        <v>2011</v>
      </c>
    </row>
    <row r="23" spans="1:7" ht="34.5" customHeight="1" x14ac:dyDescent="0.15">
      <c r="A23" s="34">
        <v>22</v>
      </c>
      <c r="B23" s="16" t="s">
        <v>380</v>
      </c>
      <c r="C23" s="2" t="s">
        <v>373</v>
      </c>
      <c r="D23" s="29" t="s">
        <v>348</v>
      </c>
      <c r="E23" s="17" t="s">
        <v>349</v>
      </c>
      <c r="F23" s="32" t="str">
        <f t="shared" si="0"/>
        <v>講談社</v>
      </c>
      <c r="G23" s="15">
        <v>2015</v>
      </c>
    </row>
    <row r="24" spans="1:7" ht="34.5" customHeight="1" x14ac:dyDescent="0.15">
      <c r="A24" s="34">
        <v>23</v>
      </c>
      <c r="B24" s="16" t="s">
        <v>380</v>
      </c>
      <c r="C24" s="2" t="s">
        <v>381</v>
      </c>
      <c r="D24" s="29" t="s">
        <v>348</v>
      </c>
      <c r="E24" s="17" t="s">
        <v>349</v>
      </c>
      <c r="F24" s="32" t="str">
        <f t="shared" si="0"/>
        <v>講談社</v>
      </c>
      <c r="G24" s="15">
        <v>2015</v>
      </c>
    </row>
    <row r="25" spans="1:7" ht="34.5" customHeight="1" x14ac:dyDescent="0.15">
      <c r="A25" s="34">
        <v>24</v>
      </c>
      <c r="B25" s="16" t="s">
        <v>380</v>
      </c>
      <c r="C25" s="2" t="s">
        <v>376</v>
      </c>
      <c r="D25" s="29" t="s">
        <v>348</v>
      </c>
      <c r="E25" s="17" t="s">
        <v>349</v>
      </c>
      <c r="F25" s="32" t="str">
        <f t="shared" si="0"/>
        <v>講談社</v>
      </c>
      <c r="G25" s="15">
        <v>2015</v>
      </c>
    </row>
    <row r="26" spans="1:7" ht="28.5" customHeight="1" x14ac:dyDescent="0.15">
      <c r="A26" s="34">
        <v>25</v>
      </c>
      <c r="B26" s="16" t="str">
        <f>"いいこじゃないよ"</f>
        <v>いいこじゃないよ</v>
      </c>
      <c r="C26" s="2" t="str">
        <f>"上"</f>
        <v>上</v>
      </c>
      <c r="D26" s="17" t="str">
        <f>"小林 深雪／作"</f>
        <v>小林 深雪／作</v>
      </c>
      <c r="E26" s="17" t="str">
        <f>"牧村 久実／絵"</f>
        <v>牧村 久実／絵</v>
      </c>
      <c r="F26" s="3" t="str">
        <f t="shared" si="0"/>
        <v>講談社</v>
      </c>
      <c r="G26" s="15">
        <v>2011</v>
      </c>
    </row>
    <row r="27" spans="1:7" ht="25.5" customHeight="1" x14ac:dyDescent="0.15">
      <c r="A27" s="34">
        <v>26</v>
      </c>
      <c r="B27" s="16" t="str">
        <f>"いいこじゃないよ"</f>
        <v>いいこじゃないよ</v>
      </c>
      <c r="C27" s="2" t="str">
        <f>"下"</f>
        <v>下</v>
      </c>
      <c r="D27" s="17" t="str">
        <f>"小林 深雪／作"</f>
        <v>小林 深雪／作</v>
      </c>
      <c r="E27" s="17" t="str">
        <f>"牧村 久実／絵"</f>
        <v>牧村 久実／絵</v>
      </c>
      <c r="F27" s="3" t="str">
        <f t="shared" si="0"/>
        <v>講談社</v>
      </c>
      <c r="G27" s="15">
        <v>2011</v>
      </c>
    </row>
    <row r="28" spans="1:7" ht="29.25" customHeight="1" x14ac:dyDescent="0.15">
      <c r="A28" s="34">
        <v>27</v>
      </c>
      <c r="B28" s="16" t="s">
        <v>340</v>
      </c>
      <c r="C28" s="2" t="s">
        <v>333</v>
      </c>
      <c r="D28" s="17" t="s">
        <v>341</v>
      </c>
      <c r="E28" s="17" t="s">
        <v>342</v>
      </c>
      <c r="F28" s="30" t="str">
        <f t="shared" si="0"/>
        <v>講談社</v>
      </c>
      <c r="G28" s="15">
        <v>2014</v>
      </c>
    </row>
    <row r="29" spans="1:7" ht="28.5" customHeight="1" x14ac:dyDescent="0.15">
      <c r="A29" s="34">
        <v>28</v>
      </c>
      <c r="B29" s="16" t="s">
        <v>340</v>
      </c>
      <c r="C29" s="2" t="s">
        <v>335</v>
      </c>
      <c r="D29" s="17" t="s">
        <v>341</v>
      </c>
      <c r="E29" s="17" t="s">
        <v>342</v>
      </c>
      <c r="F29" s="30" t="str">
        <f t="shared" si="0"/>
        <v>講談社</v>
      </c>
      <c r="G29" s="15">
        <v>2014</v>
      </c>
    </row>
    <row r="30" spans="1:7" ht="37.5" customHeight="1" x14ac:dyDescent="0.15">
      <c r="A30" s="34">
        <v>29</v>
      </c>
      <c r="B30" s="16" t="s">
        <v>287</v>
      </c>
      <c r="C30" s="2"/>
      <c r="D30" s="29" t="s">
        <v>288</v>
      </c>
      <c r="E30" s="17" t="s">
        <v>289</v>
      </c>
      <c r="F30" s="28" t="str">
        <f t="shared" si="0"/>
        <v>講談社</v>
      </c>
      <c r="G30" s="15">
        <v>2013</v>
      </c>
    </row>
    <row r="31" spans="1:7" ht="57.75" customHeight="1" x14ac:dyDescent="0.15">
      <c r="A31" s="34">
        <v>30</v>
      </c>
      <c r="B31" s="1" t="s">
        <v>402</v>
      </c>
      <c r="C31" s="2" t="s">
        <v>405</v>
      </c>
      <c r="D31" s="29" t="s">
        <v>403</v>
      </c>
      <c r="E31" s="17" t="s">
        <v>404</v>
      </c>
      <c r="F31" s="34" t="str">
        <f t="shared" si="0"/>
        <v>講談社</v>
      </c>
      <c r="G31" s="15">
        <v>2015</v>
      </c>
    </row>
    <row r="32" spans="1:7" ht="57.75" customHeight="1" x14ac:dyDescent="0.15">
      <c r="A32" s="34">
        <v>31</v>
      </c>
      <c r="B32" s="1" t="s">
        <v>402</v>
      </c>
      <c r="C32" s="2" t="s">
        <v>406</v>
      </c>
      <c r="D32" s="29" t="s">
        <v>403</v>
      </c>
      <c r="E32" s="17" t="s">
        <v>404</v>
      </c>
      <c r="F32" s="34" t="str">
        <f t="shared" si="0"/>
        <v>講談社</v>
      </c>
      <c r="G32" s="15">
        <v>2015</v>
      </c>
    </row>
    <row r="33" spans="1:7" ht="26.25" customHeight="1" x14ac:dyDescent="0.15">
      <c r="A33" s="34">
        <v>32</v>
      </c>
      <c r="B33" s="16" t="str">
        <f>"命をつなげ! ドクターヘリ"</f>
        <v>命をつなげ! ドクターヘリ</v>
      </c>
      <c r="C33" s="2" t="str">
        <f>""</f>
        <v/>
      </c>
      <c r="D33" s="17" t="str">
        <f>"岩貞 るみこ／作"</f>
        <v>岩貞 るみこ／作</v>
      </c>
      <c r="E33" s="17" t="str">
        <f>""</f>
        <v/>
      </c>
      <c r="F33" s="3" t="str">
        <f t="shared" si="0"/>
        <v>講談社</v>
      </c>
      <c r="G33" s="15">
        <v>2012</v>
      </c>
    </row>
    <row r="34" spans="1:7" ht="28.5" customHeight="1" x14ac:dyDescent="0.15">
      <c r="A34" s="34">
        <v>33</v>
      </c>
      <c r="B34" s="16" t="s">
        <v>313</v>
      </c>
      <c r="C34" s="2" t="s">
        <v>314</v>
      </c>
      <c r="D34" s="17" t="s">
        <v>315</v>
      </c>
      <c r="E34" s="17" t="s">
        <v>292</v>
      </c>
      <c r="F34" s="28" t="str">
        <f t="shared" si="0"/>
        <v>講談社</v>
      </c>
      <c r="G34" s="15">
        <v>2012</v>
      </c>
    </row>
    <row r="35" spans="1:7" ht="30.75" customHeight="1" x14ac:dyDescent="0.15">
      <c r="A35" s="34">
        <v>34</v>
      </c>
      <c r="B35" s="16" t="s">
        <v>313</v>
      </c>
      <c r="C35" s="2" t="s">
        <v>286</v>
      </c>
      <c r="D35" s="17" t="s">
        <v>315</v>
      </c>
      <c r="E35" s="17" t="s">
        <v>292</v>
      </c>
      <c r="F35" s="28" t="str">
        <f t="shared" si="0"/>
        <v>講談社</v>
      </c>
      <c r="G35" s="15">
        <v>2012</v>
      </c>
    </row>
    <row r="36" spans="1:7" ht="27.75" customHeight="1" x14ac:dyDescent="0.15">
      <c r="A36" s="34">
        <v>35</v>
      </c>
      <c r="B36" s="16" t="str">
        <f>"海辺のラビリンス"</f>
        <v>海辺のラビリンス</v>
      </c>
      <c r="C36" s="2" t="str">
        <f>"上"</f>
        <v>上</v>
      </c>
      <c r="D36" s="17" t="str">
        <f>"池田 美代子／作"</f>
        <v>池田 美代子／作</v>
      </c>
      <c r="E36" s="17" t="str">
        <f>"尾谷 おさむ／絵"</f>
        <v>尾谷 おさむ／絵</v>
      </c>
      <c r="F36" s="3" t="str">
        <f t="shared" si="0"/>
        <v>講談社</v>
      </c>
      <c r="G36" s="15">
        <v>2012</v>
      </c>
    </row>
    <row r="37" spans="1:7" ht="27.75" customHeight="1" x14ac:dyDescent="0.15">
      <c r="A37" s="34">
        <v>36</v>
      </c>
      <c r="B37" s="16" t="str">
        <f>"海辺のラビリンス"</f>
        <v>海辺のラビリンス</v>
      </c>
      <c r="C37" s="2" t="str">
        <f>"下"</f>
        <v>下</v>
      </c>
      <c r="D37" s="17" t="str">
        <f>"池田 美代子／作"</f>
        <v>池田 美代子／作</v>
      </c>
      <c r="E37" s="17" t="str">
        <f>"尾谷 おさむ／絵"</f>
        <v>尾谷 おさむ／絵</v>
      </c>
      <c r="F37" s="3" t="str">
        <f t="shared" si="0"/>
        <v>講談社</v>
      </c>
      <c r="G37" s="15">
        <v>2012</v>
      </c>
    </row>
    <row r="38" spans="1:7" ht="27.75" customHeight="1" x14ac:dyDescent="0.15">
      <c r="A38" s="34">
        <v>37</v>
      </c>
      <c r="B38" s="16" t="s">
        <v>290</v>
      </c>
      <c r="C38" s="2" t="s">
        <v>284</v>
      </c>
      <c r="D38" s="17" t="s">
        <v>291</v>
      </c>
      <c r="E38" s="17" t="s">
        <v>292</v>
      </c>
      <c r="F38" s="28" t="str">
        <f t="shared" si="0"/>
        <v>講談社</v>
      </c>
      <c r="G38" s="15">
        <v>2013</v>
      </c>
    </row>
    <row r="39" spans="1:7" ht="24.75" customHeight="1" x14ac:dyDescent="0.15">
      <c r="A39" s="34">
        <v>38</v>
      </c>
      <c r="B39" s="16" t="s">
        <v>290</v>
      </c>
      <c r="C39" s="2" t="s">
        <v>286</v>
      </c>
      <c r="D39" s="17" t="s">
        <v>291</v>
      </c>
      <c r="E39" s="17" t="s">
        <v>292</v>
      </c>
      <c r="F39" s="28" t="str">
        <f t="shared" si="0"/>
        <v>講談社</v>
      </c>
      <c r="G39" s="15">
        <v>2013</v>
      </c>
    </row>
    <row r="40" spans="1:7" ht="36" customHeight="1" x14ac:dyDescent="0.15">
      <c r="A40" s="34">
        <v>39</v>
      </c>
      <c r="B40" s="16" t="str">
        <f>"オズの魔法使い"</f>
        <v>オズの魔法使い</v>
      </c>
      <c r="C40" s="2" t="str">
        <f>"上"</f>
        <v>上</v>
      </c>
      <c r="D40" s="1" t="s">
        <v>350</v>
      </c>
      <c r="E40" s="17" t="s">
        <v>351</v>
      </c>
      <c r="F40" s="3" t="str">
        <f t="shared" si="0"/>
        <v>講談社</v>
      </c>
      <c r="G40" s="15">
        <v>2012</v>
      </c>
    </row>
    <row r="41" spans="1:7" ht="38.25" customHeight="1" x14ac:dyDescent="0.15">
      <c r="A41" s="34">
        <v>40</v>
      </c>
      <c r="B41" s="16" t="str">
        <f>"オズの魔法使い"</f>
        <v>オズの魔法使い</v>
      </c>
      <c r="C41" s="2" t="str">
        <f>"中"</f>
        <v>中</v>
      </c>
      <c r="D41" s="1" t="s">
        <v>350</v>
      </c>
      <c r="E41" s="17" t="s">
        <v>351</v>
      </c>
      <c r="F41" s="3" t="str">
        <f t="shared" si="0"/>
        <v>講談社</v>
      </c>
      <c r="G41" s="15">
        <v>2012</v>
      </c>
    </row>
    <row r="42" spans="1:7" ht="36" customHeight="1" x14ac:dyDescent="0.15">
      <c r="A42" s="34">
        <v>41</v>
      </c>
      <c r="B42" s="16" t="str">
        <f>"オズの魔法使い"</f>
        <v>オズの魔法使い</v>
      </c>
      <c r="C42" s="2" t="str">
        <f>"下"</f>
        <v>下</v>
      </c>
      <c r="D42" s="1" t="s">
        <v>350</v>
      </c>
      <c r="E42" s="17" t="s">
        <v>351</v>
      </c>
      <c r="F42" s="3" t="str">
        <f t="shared" si="0"/>
        <v>講談社</v>
      </c>
      <c r="G42" s="15">
        <v>2012</v>
      </c>
    </row>
    <row r="43" spans="1:7" ht="41.25" customHeight="1" x14ac:dyDescent="0.15">
      <c r="A43" s="34">
        <v>42</v>
      </c>
      <c r="B43" s="16" t="str">
        <f>"おっことチョコの魔界ツアー"</f>
        <v>おっことチョコの魔界ツアー</v>
      </c>
      <c r="C43" s="2" t="str">
        <f>""</f>
        <v/>
      </c>
      <c r="D43" s="29" t="s">
        <v>353</v>
      </c>
      <c r="E43" s="29" t="s">
        <v>352</v>
      </c>
      <c r="F43" s="3" t="str">
        <f t="shared" si="0"/>
        <v>講談社</v>
      </c>
      <c r="G43" s="15">
        <v>2009</v>
      </c>
    </row>
    <row r="44" spans="1:7" ht="28.5" customHeight="1" x14ac:dyDescent="0.15">
      <c r="A44" s="34">
        <v>43</v>
      </c>
      <c r="B44" s="16" t="str">
        <f>"風の又三郎"</f>
        <v>風の又三郎</v>
      </c>
      <c r="C44" s="2" t="str">
        <f>"上"</f>
        <v>上</v>
      </c>
      <c r="D44" s="17" t="str">
        <f>"宮沢 賢治／作"</f>
        <v>宮沢 賢治／作</v>
      </c>
      <c r="E44" s="17" t="str">
        <f>"太田 大八／絵"</f>
        <v>太田 大八／絵</v>
      </c>
      <c r="F44" s="3" t="str">
        <f t="shared" si="0"/>
        <v>講談社</v>
      </c>
      <c r="G44" s="15">
        <v>2011</v>
      </c>
    </row>
    <row r="45" spans="1:7" ht="30" customHeight="1" x14ac:dyDescent="0.15">
      <c r="A45" s="34">
        <v>44</v>
      </c>
      <c r="B45" s="16" t="str">
        <f>"風の又三郎"</f>
        <v>風の又三郎</v>
      </c>
      <c r="C45" s="2" t="str">
        <f>"下"</f>
        <v>下</v>
      </c>
      <c r="D45" s="17" t="str">
        <f>"宮沢 賢治／作"</f>
        <v>宮沢 賢治／作</v>
      </c>
      <c r="E45" s="17" t="str">
        <f>"太田 大八／絵"</f>
        <v>太田 大八／絵</v>
      </c>
      <c r="F45" s="3" t="str">
        <f t="shared" si="0"/>
        <v>講談社</v>
      </c>
      <c r="G45" s="15">
        <v>2011</v>
      </c>
    </row>
    <row r="46" spans="1:7" ht="30" customHeight="1" x14ac:dyDescent="0.15">
      <c r="A46" s="34">
        <v>45</v>
      </c>
      <c r="B46" s="16" t="s">
        <v>388</v>
      </c>
      <c r="C46" s="2" t="s">
        <v>389</v>
      </c>
      <c r="D46" s="17" t="s">
        <v>390</v>
      </c>
      <c r="E46" s="17" t="s">
        <v>391</v>
      </c>
      <c r="F46" s="32" t="str">
        <f t="shared" si="0"/>
        <v>講談社</v>
      </c>
      <c r="G46" s="15">
        <v>2015</v>
      </c>
    </row>
    <row r="47" spans="1:7" ht="30" customHeight="1" x14ac:dyDescent="0.15">
      <c r="A47" s="34">
        <v>46</v>
      </c>
      <c r="B47" s="16" t="s">
        <v>388</v>
      </c>
      <c r="C47" s="2" t="s">
        <v>392</v>
      </c>
      <c r="D47" s="17" t="s">
        <v>390</v>
      </c>
      <c r="E47" s="17" t="s">
        <v>391</v>
      </c>
      <c r="F47" s="32" t="str">
        <f t="shared" si="0"/>
        <v>講談社</v>
      </c>
      <c r="G47" s="15">
        <v>2015</v>
      </c>
    </row>
    <row r="48" spans="1:7" ht="30" customHeight="1" x14ac:dyDescent="0.15">
      <c r="A48" s="34">
        <v>47</v>
      </c>
      <c r="B48" s="16" t="s">
        <v>388</v>
      </c>
      <c r="C48" s="2" t="s">
        <v>393</v>
      </c>
      <c r="D48" s="17" t="s">
        <v>390</v>
      </c>
      <c r="E48" s="17" t="s">
        <v>391</v>
      </c>
      <c r="F48" s="32" t="str">
        <f t="shared" si="0"/>
        <v>講談社</v>
      </c>
      <c r="G48" s="15">
        <v>2015</v>
      </c>
    </row>
    <row r="49" spans="1:7" ht="30" customHeight="1" x14ac:dyDescent="0.15">
      <c r="A49" s="34">
        <v>48</v>
      </c>
      <c r="B49" s="16" t="s">
        <v>388</v>
      </c>
      <c r="C49" s="2" t="s">
        <v>394</v>
      </c>
      <c r="D49" s="17" t="s">
        <v>390</v>
      </c>
      <c r="E49" s="17" t="s">
        <v>391</v>
      </c>
      <c r="F49" s="32" t="str">
        <f t="shared" si="0"/>
        <v>講談社</v>
      </c>
      <c r="G49" s="15">
        <v>2015</v>
      </c>
    </row>
    <row r="50" spans="1:7" ht="30" customHeight="1" x14ac:dyDescent="0.15">
      <c r="A50" s="34">
        <v>49</v>
      </c>
      <c r="B50" s="16" t="s">
        <v>388</v>
      </c>
      <c r="C50" s="2" t="s">
        <v>395</v>
      </c>
      <c r="D50" s="17" t="s">
        <v>390</v>
      </c>
      <c r="E50" s="17" t="s">
        <v>391</v>
      </c>
      <c r="F50" s="32" t="str">
        <f t="shared" si="0"/>
        <v>講談社</v>
      </c>
      <c r="G50" s="15">
        <v>2015</v>
      </c>
    </row>
    <row r="51" spans="1:7" ht="30" customHeight="1" x14ac:dyDescent="0.15">
      <c r="A51" s="34">
        <v>50</v>
      </c>
      <c r="B51" s="16" t="s">
        <v>388</v>
      </c>
      <c r="C51" s="2" t="s">
        <v>396</v>
      </c>
      <c r="D51" s="17" t="s">
        <v>390</v>
      </c>
      <c r="E51" s="17" t="s">
        <v>391</v>
      </c>
      <c r="F51" s="32" t="str">
        <f t="shared" si="0"/>
        <v>講談社</v>
      </c>
      <c r="G51" s="15">
        <v>2015</v>
      </c>
    </row>
    <row r="52" spans="1:7" ht="30" customHeight="1" x14ac:dyDescent="0.15">
      <c r="A52" s="34">
        <v>51</v>
      </c>
      <c r="B52" s="16" t="s">
        <v>388</v>
      </c>
      <c r="C52" s="2" t="s">
        <v>397</v>
      </c>
      <c r="D52" s="17" t="s">
        <v>390</v>
      </c>
      <c r="E52" s="17" t="s">
        <v>391</v>
      </c>
      <c r="F52" s="32" t="str">
        <f t="shared" si="0"/>
        <v>講談社</v>
      </c>
      <c r="G52" s="15">
        <v>2015</v>
      </c>
    </row>
    <row r="53" spans="1:7" ht="30" customHeight="1" x14ac:dyDescent="0.15">
      <c r="A53" s="34">
        <v>52</v>
      </c>
      <c r="B53" s="16" t="s">
        <v>388</v>
      </c>
      <c r="C53" s="2" t="s">
        <v>398</v>
      </c>
      <c r="D53" s="17" t="s">
        <v>390</v>
      </c>
      <c r="E53" s="17" t="s">
        <v>391</v>
      </c>
      <c r="F53" s="32" t="str">
        <f t="shared" si="0"/>
        <v>講談社</v>
      </c>
      <c r="G53" s="15">
        <v>2015</v>
      </c>
    </row>
    <row r="54" spans="1:7" ht="27.75" customHeight="1" x14ac:dyDescent="0.15">
      <c r="A54" s="34">
        <v>53</v>
      </c>
      <c r="B54" s="16" t="str">
        <f>"霧のむこうのふしぎな町"</f>
        <v>霧のむこうのふしぎな町</v>
      </c>
      <c r="C54" s="2" t="str">
        <f>""</f>
        <v/>
      </c>
      <c r="D54" s="17" t="str">
        <f>"柏葉 幸子／作"</f>
        <v>柏葉 幸子／作</v>
      </c>
      <c r="E54" s="17" t="str">
        <f>"杉田 比呂美／絵"</f>
        <v>杉田 比呂美／絵</v>
      </c>
      <c r="F54" s="3" t="str">
        <f t="shared" si="0"/>
        <v>講談社</v>
      </c>
      <c r="G54" s="15">
        <v>2009</v>
      </c>
    </row>
    <row r="55" spans="1:7" ht="27" customHeight="1" x14ac:dyDescent="0.15">
      <c r="A55" s="34">
        <v>54</v>
      </c>
      <c r="B55" s="16" t="str">
        <f>"銀河鉄道の夜"</f>
        <v>銀河鉄道の夜</v>
      </c>
      <c r="C55" s="2" t="str">
        <f>"上"</f>
        <v>上</v>
      </c>
      <c r="D55" s="17" t="str">
        <f>"宮沢 賢治／作"</f>
        <v>宮沢 賢治／作</v>
      </c>
      <c r="E55" s="17" t="str">
        <f>"太田 大八／絵"</f>
        <v>太田 大八／絵</v>
      </c>
      <c r="F55" s="3" t="str">
        <f t="shared" si="0"/>
        <v>講談社</v>
      </c>
      <c r="G55" s="15">
        <v>2011</v>
      </c>
    </row>
    <row r="56" spans="1:7" ht="30.75" customHeight="1" x14ac:dyDescent="0.15">
      <c r="A56" s="34">
        <v>55</v>
      </c>
      <c r="B56" s="16" t="str">
        <f>"銀河鉄道の夜"</f>
        <v>銀河鉄道の夜</v>
      </c>
      <c r="C56" s="2" t="str">
        <f>"下"</f>
        <v>下</v>
      </c>
      <c r="D56" s="17" t="str">
        <f>"宮沢 賢治／作"</f>
        <v>宮沢 賢治／作</v>
      </c>
      <c r="E56" s="17" t="str">
        <f>"太田 大八／絵"</f>
        <v>太田 大八／絵</v>
      </c>
      <c r="F56" s="3" t="str">
        <f t="shared" si="0"/>
        <v>講談社</v>
      </c>
      <c r="G56" s="15">
        <v>2011</v>
      </c>
    </row>
    <row r="57" spans="1:7" ht="23.25" customHeight="1" x14ac:dyDescent="0.15">
      <c r="A57" s="34">
        <v>56</v>
      </c>
      <c r="B57" s="16" t="str">
        <f>"くもの糸・杜子春"</f>
        <v>くもの糸・杜子春</v>
      </c>
      <c r="C57" s="2" t="str">
        <f>"上"</f>
        <v>上</v>
      </c>
      <c r="D57" s="17" t="str">
        <f>"芥川 龍之介／作"</f>
        <v>芥川 龍之介／作</v>
      </c>
      <c r="E57" s="17" t="str">
        <f>"百瀬 義行／絵"</f>
        <v>百瀬 義行／絵</v>
      </c>
      <c r="F57" s="3" t="str">
        <f t="shared" si="0"/>
        <v>講談社</v>
      </c>
      <c r="G57" s="15">
        <v>2011</v>
      </c>
    </row>
    <row r="58" spans="1:7" ht="24" customHeight="1" x14ac:dyDescent="0.15">
      <c r="A58" s="34">
        <v>57</v>
      </c>
      <c r="B58" s="16" t="str">
        <f>"くもの糸・杜子春"</f>
        <v>くもの糸・杜子春</v>
      </c>
      <c r="C58" s="2" t="str">
        <f>"下"</f>
        <v>下</v>
      </c>
      <c r="D58" s="17" t="str">
        <f>"芥川 龍之介／作"</f>
        <v>芥川 龍之介／作</v>
      </c>
      <c r="E58" s="17" t="str">
        <f>"百瀬 義行／絵"</f>
        <v>百瀬 義行／絵</v>
      </c>
      <c r="F58" s="3" t="str">
        <f t="shared" si="0"/>
        <v>講談社</v>
      </c>
      <c r="G58" s="15">
        <v>2011</v>
      </c>
    </row>
    <row r="59" spans="1:7" ht="38.25" customHeight="1" x14ac:dyDescent="0.15">
      <c r="A59" s="34">
        <v>58</v>
      </c>
      <c r="B59" s="16" t="str">
        <f>"クリスマスキャロル"</f>
        <v>クリスマスキャロル</v>
      </c>
      <c r="C59" s="2" t="str">
        <f>"上"</f>
        <v>上</v>
      </c>
      <c r="D59" s="29" t="s">
        <v>354</v>
      </c>
      <c r="E59" s="17" t="s">
        <v>355</v>
      </c>
      <c r="F59" s="3" t="str">
        <f t="shared" si="0"/>
        <v>講談社</v>
      </c>
      <c r="G59" s="15">
        <v>2011</v>
      </c>
    </row>
    <row r="60" spans="1:7" ht="38.25" customHeight="1" x14ac:dyDescent="0.15">
      <c r="A60" s="34">
        <v>59</v>
      </c>
      <c r="B60" s="16" t="str">
        <f>"クリスマスキャロル"</f>
        <v>クリスマスキャロル</v>
      </c>
      <c r="C60" s="2" t="str">
        <f>"下"</f>
        <v>下</v>
      </c>
      <c r="D60" s="29" t="s">
        <v>354</v>
      </c>
      <c r="E60" s="17" t="s">
        <v>355</v>
      </c>
      <c r="F60" s="3" t="str">
        <f t="shared" si="0"/>
        <v>講談社</v>
      </c>
      <c r="G60" s="15">
        <v>2011</v>
      </c>
    </row>
    <row r="61" spans="1:7" ht="21.75" customHeight="1" x14ac:dyDescent="0.15">
      <c r="A61" s="34">
        <v>60</v>
      </c>
      <c r="B61" s="16" t="str">
        <f>"クレヨン王国の十二か月"</f>
        <v>クレヨン王国の十二か月</v>
      </c>
      <c r="C61" s="2" t="str">
        <f>"上"</f>
        <v>上</v>
      </c>
      <c r="D61" s="17" t="str">
        <f>"福永 令三／作"</f>
        <v>福永 令三／作</v>
      </c>
      <c r="E61" s="17" t="str">
        <f>"三木 由記子／絵"</f>
        <v>三木 由記子／絵</v>
      </c>
      <c r="F61" s="3" t="str">
        <f t="shared" si="0"/>
        <v>講談社</v>
      </c>
      <c r="G61" s="15">
        <v>2009</v>
      </c>
    </row>
    <row r="62" spans="1:7" ht="21.75" customHeight="1" x14ac:dyDescent="0.15">
      <c r="A62" s="34">
        <v>61</v>
      </c>
      <c r="B62" s="16" t="str">
        <f>"クレヨン王国の十二か月"</f>
        <v>クレヨン王国の十二か月</v>
      </c>
      <c r="C62" s="2" t="str">
        <f>"下"</f>
        <v>下</v>
      </c>
      <c r="D62" s="17" t="str">
        <f>"福永 令三／作"</f>
        <v>福永 令三／作</v>
      </c>
      <c r="E62" s="17" t="str">
        <f>"三木 由記子／絵"</f>
        <v>三木 由記子／絵</v>
      </c>
      <c r="F62" s="3" t="str">
        <f t="shared" si="0"/>
        <v>講談社</v>
      </c>
      <c r="G62" s="15">
        <v>2009</v>
      </c>
    </row>
    <row r="63" spans="1:7" ht="35.25" customHeight="1" x14ac:dyDescent="0.15">
      <c r="A63" s="34">
        <v>62</v>
      </c>
      <c r="B63" s="16" t="str">
        <f t="shared" ref="B63:B74" si="3">"黒魔女さんが通る!!"</f>
        <v>黒魔女さんが通る!!</v>
      </c>
      <c r="C63" s="18" t="str">
        <f>"チョコ,デビューするの巻上"</f>
        <v>チョコ,デビューするの巻上</v>
      </c>
      <c r="D63" s="17" t="str">
        <f t="shared" ref="D63:D74" si="4">"石崎 洋司／作"</f>
        <v>石崎 洋司／作</v>
      </c>
      <c r="E63" s="17" t="str">
        <f t="shared" ref="E63:E74" si="5">"藤田 香／絵"</f>
        <v>藤田 香／絵</v>
      </c>
      <c r="F63" s="3" t="str">
        <f t="shared" si="0"/>
        <v>講談社</v>
      </c>
      <c r="G63" s="15">
        <v>2009</v>
      </c>
    </row>
    <row r="64" spans="1:7" ht="35.25" customHeight="1" x14ac:dyDescent="0.15">
      <c r="A64" s="34">
        <v>63</v>
      </c>
      <c r="B64" s="16" t="str">
        <f t="shared" si="3"/>
        <v>黒魔女さんが通る!!</v>
      </c>
      <c r="C64" s="18" t="str">
        <f>"チョコ,デビューするの巻下"</f>
        <v>チョコ,デビューするの巻下</v>
      </c>
      <c r="D64" s="17" t="str">
        <f t="shared" si="4"/>
        <v>石崎 洋司／作</v>
      </c>
      <c r="E64" s="17" t="str">
        <f t="shared" si="5"/>
        <v>藤田 香／絵</v>
      </c>
      <c r="F64" s="3" t="str">
        <f t="shared" si="0"/>
        <v>講談社</v>
      </c>
      <c r="G64" s="15">
        <v>2009</v>
      </c>
    </row>
    <row r="65" spans="1:7" ht="28.5" customHeight="1" x14ac:dyDescent="0.15">
      <c r="A65" s="34">
        <v>64</v>
      </c>
      <c r="B65" s="16" t="str">
        <f t="shared" si="3"/>
        <v>黒魔女さんが通る!!</v>
      </c>
      <c r="C65" s="2" t="str">
        <f>"PART2上"</f>
        <v>PART2上</v>
      </c>
      <c r="D65" s="17" t="str">
        <f t="shared" si="4"/>
        <v>石崎 洋司／作</v>
      </c>
      <c r="E65" s="17" t="str">
        <f t="shared" si="5"/>
        <v>藤田 香／絵</v>
      </c>
      <c r="F65" s="3" t="str">
        <f t="shared" si="0"/>
        <v>講談社</v>
      </c>
      <c r="G65" s="15">
        <v>2010</v>
      </c>
    </row>
    <row r="66" spans="1:7" ht="27.75" customHeight="1" x14ac:dyDescent="0.15">
      <c r="A66" s="34">
        <v>65</v>
      </c>
      <c r="B66" s="16" t="str">
        <f t="shared" si="3"/>
        <v>黒魔女さんが通る!!</v>
      </c>
      <c r="C66" s="2" t="str">
        <f>"PART2下"</f>
        <v>PART2下</v>
      </c>
      <c r="D66" s="17" t="str">
        <f t="shared" si="4"/>
        <v>石崎 洋司／作</v>
      </c>
      <c r="E66" s="17" t="str">
        <f t="shared" si="5"/>
        <v>藤田 香／絵</v>
      </c>
      <c r="F66" s="3" t="str">
        <f t="shared" si="0"/>
        <v>講談社</v>
      </c>
      <c r="G66" s="15">
        <v>2010</v>
      </c>
    </row>
    <row r="67" spans="1:7" ht="29.25" customHeight="1" x14ac:dyDescent="0.15">
      <c r="A67" s="34">
        <v>66</v>
      </c>
      <c r="B67" s="16" t="str">
        <f t="shared" si="3"/>
        <v>黒魔女さんが通る!!</v>
      </c>
      <c r="C67" s="2" t="str">
        <f>"PART3上"</f>
        <v>PART3上</v>
      </c>
      <c r="D67" s="17" t="str">
        <f t="shared" si="4"/>
        <v>石崎 洋司／作</v>
      </c>
      <c r="E67" s="17" t="str">
        <f t="shared" si="5"/>
        <v>藤田 香／絵</v>
      </c>
      <c r="F67" s="3" t="str">
        <f t="shared" si="0"/>
        <v>講談社</v>
      </c>
      <c r="G67" s="15">
        <v>2011</v>
      </c>
    </row>
    <row r="68" spans="1:7" ht="27" customHeight="1" x14ac:dyDescent="0.15">
      <c r="A68" s="34">
        <v>67</v>
      </c>
      <c r="B68" s="16" t="str">
        <f t="shared" si="3"/>
        <v>黒魔女さんが通る!!</v>
      </c>
      <c r="C68" s="2" t="str">
        <f>"PART3下"</f>
        <v>PART3下</v>
      </c>
      <c r="D68" s="17" t="str">
        <f t="shared" si="4"/>
        <v>石崎 洋司／作</v>
      </c>
      <c r="E68" s="17" t="str">
        <f t="shared" si="5"/>
        <v>藤田 香／絵</v>
      </c>
      <c r="F68" s="3" t="str">
        <f t="shared" si="0"/>
        <v>講談社</v>
      </c>
      <c r="G68" s="15">
        <v>2011</v>
      </c>
    </row>
    <row r="69" spans="1:7" ht="30" customHeight="1" x14ac:dyDescent="0.15">
      <c r="A69" s="34">
        <v>68</v>
      </c>
      <c r="B69" s="16" t="str">
        <f t="shared" si="3"/>
        <v>黒魔女さんが通る!!</v>
      </c>
      <c r="C69" s="2" t="str">
        <f>"Part4[上]"</f>
        <v>Part4[上]</v>
      </c>
      <c r="D69" s="17" t="str">
        <f t="shared" si="4"/>
        <v>石崎 洋司／作</v>
      </c>
      <c r="E69" s="17" t="str">
        <f t="shared" si="5"/>
        <v>藤田 香／絵</v>
      </c>
      <c r="F69" s="3" t="str">
        <f t="shared" si="0"/>
        <v>講談社</v>
      </c>
      <c r="G69" s="15">
        <v>2012</v>
      </c>
    </row>
    <row r="70" spans="1:7" ht="25.5" customHeight="1" x14ac:dyDescent="0.15">
      <c r="A70" s="34">
        <v>69</v>
      </c>
      <c r="B70" s="16" t="str">
        <f t="shared" si="3"/>
        <v>黒魔女さんが通る!!</v>
      </c>
      <c r="C70" s="2" t="str">
        <f>"Part4[下]"</f>
        <v>Part4[下]</v>
      </c>
      <c r="D70" s="17" t="str">
        <f t="shared" si="4"/>
        <v>石崎 洋司／作</v>
      </c>
      <c r="E70" s="17" t="str">
        <f t="shared" si="5"/>
        <v>藤田 香／絵</v>
      </c>
      <c r="F70" s="3" t="str">
        <f t="shared" si="0"/>
        <v>講談社</v>
      </c>
      <c r="G70" s="15">
        <v>2012</v>
      </c>
    </row>
    <row r="71" spans="1:7" ht="27.75" customHeight="1" x14ac:dyDescent="0.15">
      <c r="A71" s="34">
        <v>70</v>
      </c>
      <c r="B71" s="16" t="str">
        <f t="shared" si="3"/>
        <v>黒魔女さんが通る!!</v>
      </c>
      <c r="C71" s="2" t="s">
        <v>293</v>
      </c>
      <c r="D71" s="17" t="str">
        <f t="shared" si="4"/>
        <v>石崎 洋司／作</v>
      </c>
      <c r="E71" s="17" t="str">
        <f t="shared" si="5"/>
        <v>藤田 香／絵</v>
      </c>
      <c r="F71" s="28" t="str">
        <f t="shared" si="0"/>
        <v>講談社</v>
      </c>
      <c r="G71" s="15">
        <v>2013</v>
      </c>
    </row>
    <row r="72" spans="1:7" ht="28.5" customHeight="1" x14ac:dyDescent="0.15">
      <c r="A72" s="34">
        <v>71</v>
      </c>
      <c r="B72" s="16" t="str">
        <f t="shared" si="3"/>
        <v>黒魔女さんが通る!!</v>
      </c>
      <c r="C72" s="2" t="s">
        <v>294</v>
      </c>
      <c r="D72" s="17" t="str">
        <f t="shared" si="4"/>
        <v>石崎 洋司／作</v>
      </c>
      <c r="E72" s="17" t="str">
        <f t="shared" si="5"/>
        <v>藤田 香／絵</v>
      </c>
      <c r="F72" s="28" t="str">
        <f t="shared" si="0"/>
        <v>講談社</v>
      </c>
      <c r="G72" s="15">
        <v>2013</v>
      </c>
    </row>
    <row r="73" spans="1:7" ht="28.5" customHeight="1" x14ac:dyDescent="0.15">
      <c r="A73" s="34">
        <v>72</v>
      </c>
      <c r="B73" s="16" t="str">
        <f t="shared" si="3"/>
        <v>黒魔女さんが通る!!</v>
      </c>
      <c r="C73" s="2" t="s">
        <v>386</v>
      </c>
      <c r="D73" s="17" t="str">
        <f t="shared" si="4"/>
        <v>石崎 洋司／作</v>
      </c>
      <c r="E73" s="17" t="str">
        <f t="shared" si="5"/>
        <v>藤田 香／絵</v>
      </c>
      <c r="F73" s="32" t="str">
        <f t="shared" si="0"/>
        <v>講談社</v>
      </c>
      <c r="G73" s="15">
        <v>2015</v>
      </c>
    </row>
    <row r="74" spans="1:7" ht="28.5" customHeight="1" x14ac:dyDescent="0.15">
      <c r="A74" s="34">
        <v>73</v>
      </c>
      <c r="B74" s="16" t="str">
        <f t="shared" si="3"/>
        <v>黒魔女さんが通る!!</v>
      </c>
      <c r="C74" s="2" t="s">
        <v>387</v>
      </c>
      <c r="D74" s="17" t="str">
        <f t="shared" si="4"/>
        <v>石崎 洋司／作</v>
      </c>
      <c r="E74" s="17" t="str">
        <f t="shared" si="5"/>
        <v>藤田 香／絵</v>
      </c>
      <c r="F74" s="32" t="str">
        <f t="shared" si="0"/>
        <v>講談社</v>
      </c>
      <c r="G74" s="15">
        <v>2015</v>
      </c>
    </row>
    <row r="75" spans="1:7" ht="37.5" customHeight="1" x14ac:dyDescent="0.15">
      <c r="A75" s="34">
        <v>74</v>
      </c>
      <c r="B75" s="16" t="str">
        <f>"賢者の贈り物"</f>
        <v>賢者の贈り物</v>
      </c>
      <c r="C75" s="2" t="str">
        <f>"上"</f>
        <v>上</v>
      </c>
      <c r="D75" s="29" t="s">
        <v>356</v>
      </c>
      <c r="E75" s="17" t="s">
        <v>357</v>
      </c>
      <c r="F75" s="3" t="str">
        <f t="shared" si="0"/>
        <v>講談社</v>
      </c>
      <c r="G75" s="15">
        <v>2011</v>
      </c>
    </row>
    <row r="76" spans="1:7" ht="37.5" customHeight="1" x14ac:dyDescent="0.15">
      <c r="A76" s="34">
        <v>75</v>
      </c>
      <c r="B76" s="16" t="str">
        <f>"賢者の贈り物"</f>
        <v>賢者の贈り物</v>
      </c>
      <c r="C76" s="2" t="str">
        <f>"下"</f>
        <v>下</v>
      </c>
      <c r="D76" s="29" t="s">
        <v>356</v>
      </c>
      <c r="E76" s="17" t="s">
        <v>357</v>
      </c>
      <c r="F76" s="3" t="str">
        <f t="shared" si="0"/>
        <v>講談社</v>
      </c>
      <c r="G76" s="15">
        <v>2011</v>
      </c>
    </row>
    <row r="77" spans="1:7" ht="27.75" customHeight="1" x14ac:dyDescent="0.15">
      <c r="A77" s="34">
        <v>76</v>
      </c>
      <c r="B77" s="16" t="s">
        <v>316</v>
      </c>
      <c r="C77" s="2" t="s">
        <v>314</v>
      </c>
      <c r="D77" s="17" t="s">
        <v>315</v>
      </c>
      <c r="E77" s="17" t="s">
        <v>317</v>
      </c>
      <c r="F77" s="28" t="str">
        <f t="shared" si="0"/>
        <v>講談社</v>
      </c>
      <c r="G77" s="15">
        <v>2012</v>
      </c>
    </row>
    <row r="78" spans="1:7" ht="27" customHeight="1" x14ac:dyDescent="0.15">
      <c r="A78" s="34">
        <v>77</v>
      </c>
      <c r="B78" s="16" t="s">
        <v>316</v>
      </c>
      <c r="C78" s="2" t="s">
        <v>286</v>
      </c>
      <c r="D78" s="17" t="s">
        <v>315</v>
      </c>
      <c r="E78" s="17" t="s">
        <v>317</v>
      </c>
      <c r="F78" s="28" t="str">
        <f t="shared" si="0"/>
        <v>講談社</v>
      </c>
      <c r="G78" s="15">
        <v>2012</v>
      </c>
    </row>
    <row r="79" spans="1:7" ht="27" customHeight="1" x14ac:dyDescent="0.15">
      <c r="A79" s="34">
        <v>78</v>
      </c>
      <c r="B79" s="16" t="s">
        <v>372</v>
      </c>
      <c r="C79" s="2" t="s">
        <v>373</v>
      </c>
      <c r="D79" s="17" t="s">
        <v>374</v>
      </c>
      <c r="E79" s="17" t="s">
        <v>375</v>
      </c>
      <c r="F79" s="32" t="str">
        <f t="shared" si="0"/>
        <v>講談社</v>
      </c>
      <c r="G79" s="15">
        <v>2015</v>
      </c>
    </row>
    <row r="80" spans="1:7" ht="27" customHeight="1" x14ac:dyDescent="0.15">
      <c r="A80" s="34">
        <v>79</v>
      </c>
      <c r="B80" s="16" t="s">
        <v>372</v>
      </c>
      <c r="C80" s="2" t="s">
        <v>376</v>
      </c>
      <c r="D80" s="17" t="s">
        <v>374</v>
      </c>
      <c r="E80" s="17" t="s">
        <v>375</v>
      </c>
      <c r="F80" s="32" t="str">
        <f>"講談社"</f>
        <v>講談社</v>
      </c>
      <c r="G80" s="15">
        <v>2015</v>
      </c>
    </row>
    <row r="81" spans="1:7" ht="25.5" customHeight="1" x14ac:dyDescent="0.15">
      <c r="A81" s="34">
        <v>80</v>
      </c>
      <c r="B81" s="16" t="str">
        <f>"ごんぎつね"</f>
        <v>ごんぎつね</v>
      </c>
      <c r="C81" s="2" t="str">
        <f>"上"</f>
        <v>上</v>
      </c>
      <c r="D81" s="17" t="str">
        <f>"新美 南吉／作"</f>
        <v>新美 南吉／作</v>
      </c>
      <c r="E81" s="17" t="str">
        <f>"ささめや ゆき／絵"</f>
        <v>ささめや ゆき／絵</v>
      </c>
      <c r="F81" s="28" t="str">
        <f t="shared" si="0"/>
        <v>講談社</v>
      </c>
      <c r="G81" s="15">
        <v>2010</v>
      </c>
    </row>
    <row r="82" spans="1:7" ht="22.5" customHeight="1" x14ac:dyDescent="0.15">
      <c r="A82" s="34">
        <v>81</v>
      </c>
      <c r="B82" s="16" t="str">
        <f>"ごんぎつね"</f>
        <v>ごんぎつね</v>
      </c>
      <c r="C82" s="2" t="str">
        <f>"下"</f>
        <v>下</v>
      </c>
      <c r="D82" s="17" t="str">
        <f>"新美 南吉／作"</f>
        <v>新美 南吉／作</v>
      </c>
      <c r="E82" s="17" t="str">
        <f>"ささめや ゆき／絵"</f>
        <v>ささめや ゆき／絵</v>
      </c>
      <c r="F82" s="3" t="str">
        <f t="shared" si="0"/>
        <v>講談社</v>
      </c>
      <c r="G82" s="15">
        <v>2010</v>
      </c>
    </row>
    <row r="83" spans="1:7" ht="27.75" customHeight="1" x14ac:dyDescent="0.15">
      <c r="A83" s="34">
        <v>82</v>
      </c>
      <c r="B83" s="16" t="str">
        <f>"坂本龍馬は名探偵!!"</f>
        <v>坂本龍馬は名探偵!!</v>
      </c>
      <c r="C83" s="2" t="str">
        <f>"上"</f>
        <v>上</v>
      </c>
      <c r="D83" s="17" t="str">
        <f>"楠木 誠一郎／作"</f>
        <v>楠木 誠一郎／作</v>
      </c>
      <c r="E83" s="17" t="str">
        <f>"岩崎 美奈子／絵"</f>
        <v>岩崎 美奈子／絵</v>
      </c>
      <c r="F83" s="3" t="str">
        <f t="shared" si="0"/>
        <v>講談社</v>
      </c>
      <c r="G83" s="15">
        <v>2012</v>
      </c>
    </row>
    <row r="84" spans="1:7" ht="25.5" customHeight="1" x14ac:dyDescent="0.15">
      <c r="A84" s="34">
        <v>83</v>
      </c>
      <c r="B84" s="16" t="str">
        <f>"坂本龍馬は名探偵!!"</f>
        <v>坂本龍馬は名探偵!!</v>
      </c>
      <c r="C84" s="2" t="str">
        <f>"下"</f>
        <v>下</v>
      </c>
      <c r="D84" s="17" t="str">
        <f>"楠木 誠一郎／作"</f>
        <v>楠木 誠一郎／作</v>
      </c>
      <c r="E84" s="17" t="str">
        <f>"岩崎 美奈子／絵"</f>
        <v>岩崎 美奈子／絵</v>
      </c>
      <c r="F84" s="3" t="str">
        <f t="shared" si="0"/>
        <v>講談社</v>
      </c>
      <c r="G84" s="15">
        <v>2012</v>
      </c>
    </row>
    <row r="85" spans="1:7" ht="24" customHeight="1" x14ac:dyDescent="0.15">
      <c r="A85" s="34">
        <v>84</v>
      </c>
      <c r="B85" s="16" t="str">
        <f>"さきがけの炎"</f>
        <v>さきがけの炎</v>
      </c>
      <c r="C85" s="2" t="str">
        <f>"上"</f>
        <v>上</v>
      </c>
      <c r="D85" s="17" t="str">
        <f>"香谷 美季／作"</f>
        <v>香谷 美季／作</v>
      </c>
      <c r="E85" s="17" t="str">
        <f>"友風子／絵"</f>
        <v>友風子／絵</v>
      </c>
      <c r="F85" s="3" t="str">
        <f t="shared" si="0"/>
        <v>講談社</v>
      </c>
      <c r="G85" s="15">
        <v>2011</v>
      </c>
    </row>
    <row r="86" spans="1:7" ht="24.75" customHeight="1" x14ac:dyDescent="0.15">
      <c r="A86" s="34">
        <v>85</v>
      </c>
      <c r="B86" s="16" t="str">
        <f>"さきがけの炎"</f>
        <v>さきがけの炎</v>
      </c>
      <c r="C86" s="2" t="str">
        <f>"下"</f>
        <v>下</v>
      </c>
      <c r="D86" s="17" t="str">
        <f>"香谷 美季／作"</f>
        <v>香谷 美季／作</v>
      </c>
      <c r="E86" s="17" t="str">
        <f>"友風子／絵"</f>
        <v>友風子／絵</v>
      </c>
      <c r="F86" s="3" t="str">
        <f t="shared" si="0"/>
        <v>講談社</v>
      </c>
      <c r="G86" s="15">
        <v>2011</v>
      </c>
    </row>
    <row r="87" spans="1:7" ht="37.5" customHeight="1" x14ac:dyDescent="0.15">
      <c r="A87" s="34">
        <v>86</v>
      </c>
      <c r="B87" s="16" t="s">
        <v>383</v>
      </c>
      <c r="C87" s="2" t="s">
        <v>373</v>
      </c>
      <c r="D87" s="29" t="s">
        <v>384</v>
      </c>
      <c r="E87" s="17" t="s">
        <v>385</v>
      </c>
      <c r="F87" s="32" t="str">
        <f t="shared" si="0"/>
        <v>講談社</v>
      </c>
      <c r="G87" s="15">
        <v>2015</v>
      </c>
    </row>
    <row r="88" spans="1:7" ht="37.5" customHeight="1" x14ac:dyDescent="0.15">
      <c r="A88" s="34">
        <v>87</v>
      </c>
      <c r="B88" s="16" t="s">
        <v>383</v>
      </c>
      <c r="C88" s="2" t="s">
        <v>376</v>
      </c>
      <c r="D88" s="29" t="s">
        <v>384</v>
      </c>
      <c r="E88" s="17" t="s">
        <v>385</v>
      </c>
      <c r="F88" s="32" t="str">
        <f t="shared" si="0"/>
        <v>講談社</v>
      </c>
      <c r="G88" s="15">
        <v>2015</v>
      </c>
    </row>
    <row r="89" spans="1:7" ht="36.75" customHeight="1" x14ac:dyDescent="0.15">
      <c r="A89" s="34">
        <v>88</v>
      </c>
      <c r="B89" s="16" t="s">
        <v>336</v>
      </c>
      <c r="C89" s="2">
        <v>1</v>
      </c>
      <c r="D89" s="29" t="s">
        <v>358</v>
      </c>
      <c r="E89" s="17" t="s">
        <v>337</v>
      </c>
      <c r="F89" s="30" t="str">
        <f t="shared" si="0"/>
        <v>講談社</v>
      </c>
      <c r="G89" s="15">
        <v>2014</v>
      </c>
    </row>
    <row r="90" spans="1:7" ht="36.75" customHeight="1" x14ac:dyDescent="0.15">
      <c r="A90" s="34">
        <v>89</v>
      </c>
      <c r="B90" s="16" t="s">
        <v>336</v>
      </c>
      <c r="C90" s="2">
        <v>2</v>
      </c>
      <c r="D90" s="29" t="s">
        <v>358</v>
      </c>
      <c r="E90" s="17" t="s">
        <v>337</v>
      </c>
      <c r="F90" s="32" t="str">
        <f t="shared" si="0"/>
        <v>講談社</v>
      </c>
      <c r="G90" s="15">
        <v>2015</v>
      </c>
    </row>
    <row r="91" spans="1:7" ht="36.75" customHeight="1" x14ac:dyDescent="0.15">
      <c r="A91" s="34">
        <v>90</v>
      </c>
      <c r="B91" s="16" t="s">
        <v>336</v>
      </c>
      <c r="C91" s="2">
        <v>3</v>
      </c>
      <c r="D91" s="29" t="s">
        <v>358</v>
      </c>
      <c r="E91" s="17" t="s">
        <v>337</v>
      </c>
      <c r="F91" s="32" t="str">
        <f t="shared" si="0"/>
        <v>講談社</v>
      </c>
      <c r="G91" s="15">
        <v>2015</v>
      </c>
    </row>
    <row r="92" spans="1:7" ht="21.75" customHeight="1" x14ac:dyDescent="0.15">
      <c r="A92" s="34">
        <v>91</v>
      </c>
      <c r="B92" s="16" t="str">
        <f>"しっぽをなくしたイルカ"</f>
        <v>しっぽをなくしたイルカ</v>
      </c>
      <c r="C92" s="2" t="str">
        <f>""</f>
        <v/>
      </c>
      <c r="D92" s="17" t="str">
        <f>"岩貞 るみこ／作"</f>
        <v>岩貞 るみこ／作</v>
      </c>
      <c r="E92" s="17" t="str">
        <f>"加藤 文雄／写真"</f>
        <v>加藤 文雄／写真</v>
      </c>
      <c r="F92" s="3" t="str">
        <f t="shared" si="0"/>
        <v>講談社</v>
      </c>
      <c r="G92" s="15">
        <v>2009</v>
      </c>
    </row>
    <row r="93" spans="1:7" ht="21.75" customHeight="1" x14ac:dyDescent="0.15">
      <c r="A93" s="34">
        <v>92</v>
      </c>
      <c r="B93" s="16" t="str">
        <f>"少年名探偵WHO"</f>
        <v>少年名探偵WHO</v>
      </c>
      <c r="C93" s="2" t="str">
        <f>""</f>
        <v/>
      </c>
      <c r="D93" s="17" t="str">
        <f>"はやみね かおる／作"</f>
        <v>はやみね かおる／作</v>
      </c>
      <c r="E93" s="17" t="str">
        <f>"武本 糸会／絵"</f>
        <v>武本 糸会／絵</v>
      </c>
      <c r="F93" s="3" t="str">
        <f t="shared" si="0"/>
        <v>講談社</v>
      </c>
      <c r="G93" s="15">
        <v>2009</v>
      </c>
    </row>
    <row r="94" spans="1:7" ht="25.5" customHeight="1" x14ac:dyDescent="0.15">
      <c r="A94" s="34">
        <v>93</v>
      </c>
      <c r="B94" s="16" t="str">
        <f>"12歳-出逢いの季節-"</f>
        <v>12歳-出逢いの季節-</v>
      </c>
      <c r="C94" s="2" t="str">
        <f>"上"</f>
        <v>上</v>
      </c>
      <c r="D94" s="17" t="str">
        <f>"あさの あつこ／作"</f>
        <v>あさの あつこ／作</v>
      </c>
      <c r="E94" s="17" t="str">
        <f>"そらめ／絵"</f>
        <v>そらめ／絵</v>
      </c>
      <c r="F94" s="3" t="str">
        <f t="shared" si="0"/>
        <v>講談社</v>
      </c>
      <c r="G94" s="15">
        <v>2009</v>
      </c>
    </row>
    <row r="95" spans="1:7" ht="25.5" customHeight="1" x14ac:dyDescent="0.15">
      <c r="A95" s="34">
        <v>94</v>
      </c>
      <c r="B95" s="16" t="str">
        <f>"12歳-出逢いの季節-"</f>
        <v>12歳-出逢いの季節-</v>
      </c>
      <c r="C95" s="2" t="str">
        <f>"下"</f>
        <v>下</v>
      </c>
      <c r="D95" s="17" t="str">
        <f>"あさの あつこ／作"</f>
        <v>あさの あつこ／作</v>
      </c>
      <c r="E95" s="17" t="str">
        <f>"そらめ／絵"</f>
        <v>そらめ／絵</v>
      </c>
      <c r="F95" s="3" t="str">
        <f t="shared" si="0"/>
        <v>講談社</v>
      </c>
      <c r="G95" s="15">
        <v>2009</v>
      </c>
    </row>
    <row r="96" spans="1:7" ht="26.25" customHeight="1" x14ac:dyDescent="0.15">
      <c r="A96" s="34">
        <v>95</v>
      </c>
      <c r="B96" s="16" t="str">
        <f>"ステップファザー・ステップ"</f>
        <v>ステップファザー・ステップ</v>
      </c>
      <c r="C96" s="2" t="str">
        <f>"上"</f>
        <v>上</v>
      </c>
      <c r="D96" s="17" t="str">
        <f>"宮部 みゆき／作"</f>
        <v>宮部 みゆき／作</v>
      </c>
      <c r="E96" s="17" t="str">
        <f>"千野 えなが／絵"</f>
        <v>千野 えなが／絵</v>
      </c>
      <c r="F96" s="3" t="str">
        <f t="shared" si="0"/>
        <v>講談社</v>
      </c>
      <c r="G96" s="15">
        <v>2010</v>
      </c>
    </row>
    <row r="97" spans="1:7" ht="25.5" customHeight="1" x14ac:dyDescent="0.15">
      <c r="A97" s="34">
        <v>96</v>
      </c>
      <c r="B97" s="16" t="str">
        <f>"ステップファザー・ステップ"</f>
        <v>ステップファザー・ステップ</v>
      </c>
      <c r="C97" s="2" t="str">
        <f>"下"</f>
        <v>下</v>
      </c>
      <c r="D97" s="17" t="str">
        <f>"宮部 みゆき／作"</f>
        <v>宮部 みゆき／作</v>
      </c>
      <c r="E97" s="17" t="str">
        <f>"千野 えなが／絵"</f>
        <v>千野 えなが／絵</v>
      </c>
      <c r="F97" s="3" t="str">
        <f t="shared" si="0"/>
        <v>講談社</v>
      </c>
      <c r="G97" s="15">
        <v>2010</v>
      </c>
    </row>
    <row r="98" spans="1:7" ht="21.75" customHeight="1" x14ac:dyDescent="0.15">
      <c r="A98" s="34">
        <v>97</v>
      </c>
      <c r="B98" s="16" t="str">
        <f>"セロひきのゴーシュ"</f>
        <v>セロひきのゴーシュ</v>
      </c>
      <c r="C98" s="2" t="str">
        <f>""</f>
        <v/>
      </c>
      <c r="D98" s="17" t="str">
        <f>"宮沢 賢治／作"</f>
        <v>宮沢 賢治／作</v>
      </c>
      <c r="E98" s="17" t="str">
        <f>"太田 大八／絵"</f>
        <v>太田 大八／絵</v>
      </c>
      <c r="F98" s="3" t="str">
        <f t="shared" si="0"/>
        <v>講談社</v>
      </c>
      <c r="G98" s="15">
        <v>2011</v>
      </c>
    </row>
    <row r="99" spans="1:7" ht="35.25" customHeight="1" x14ac:dyDescent="0.15">
      <c r="A99" s="34">
        <v>98</v>
      </c>
      <c r="B99" s="16" t="s">
        <v>338</v>
      </c>
      <c r="C99" s="2"/>
      <c r="D99" s="17" t="s">
        <v>339</v>
      </c>
      <c r="E99" s="29" t="s">
        <v>359</v>
      </c>
      <c r="F99" s="30" t="str">
        <f t="shared" si="0"/>
        <v>講談社</v>
      </c>
      <c r="G99" s="15">
        <v>2014</v>
      </c>
    </row>
    <row r="100" spans="1:7" ht="24" customHeight="1" x14ac:dyDescent="0.15">
      <c r="A100" s="34">
        <v>99</v>
      </c>
      <c r="B100" s="16" t="str">
        <f>"龍の子太郎"</f>
        <v>龍の子太郎</v>
      </c>
      <c r="C100" s="2" t="str">
        <f>""</f>
        <v/>
      </c>
      <c r="D100" s="17" t="str">
        <f>"松谷 みよ子／作"</f>
        <v>松谷 みよ子／作</v>
      </c>
      <c r="E100" s="17" t="str">
        <f>"田代 三善／絵"</f>
        <v>田代 三善／絵</v>
      </c>
      <c r="F100" s="3" t="str">
        <f t="shared" si="0"/>
        <v>講談社</v>
      </c>
      <c r="G100" s="15">
        <v>2009</v>
      </c>
    </row>
    <row r="101" spans="1:7" ht="24" customHeight="1" x14ac:dyDescent="0.15">
      <c r="A101" s="34">
        <v>100</v>
      </c>
      <c r="B101" s="16" t="s">
        <v>410</v>
      </c>
      <c r="C101" s="2" t="s">
        <v>405</v>
      </c>
      <c r="D101" s="17" t="s">
        <v>411</v>
      </c>
      <c r="E101" s="17" t="s">
        <v>412</v>
      </c>
      <c r="F101" s="34" t="str">
        <f t="shared" si="0"/>
        <v>講談社</v>
      </c>
      <c r="G101" s="15">
        <v>2015</v>
      </c>
    </row>
    <row r="102" spans="1:7" ht="24" customHeight="1" x14ac:dyDescent="0.15">
      <c r="A102" s="34">
        <v>101</v>
      </c>
      <c r="B102" s="16" t="s">
        <v>410</v>
      </c>
      <c r="C102" s="2" t="s">
        <v>406</v>
      </c>
      <c r="D102" s="17" t="s">
        <v>411</v>
      </c>
      <c r="E102" s="17" t="s">
        <v>412</v>
      </c>
      <c r="F102" s="34" t="str">
        <f t="shared" si="0"/>
        <v>講談社</v>
      </c>
      <c r="G102" s="15">
        <v>2015</v>
      </c>
    </row>
    <row r="103" spans="1:7" ht="36" customHeight="1" x14ac:dyDescent="0.15">
      <c r="A103" s="34">
        <v>102</v>
      </c>
      <c r="B103" s="16" t="str">
        <f>"注文の多い料理店"</f>
        <v>注文の多い料理店</v>
      </c>
      <c r="C103" s="2" t="str">
        <f>"上"</f>
        <v>上</v>
      </c>
      <c r="D103" s="17" t="str">
        <f>"宮沢 賢治／作"</f>
        <v>宮沢 賢治／作</v>
      </c>
      <c r="E103" s="17" t="str">
        <f>"太田 大八／絵"</f>
        <v>太田 大八／絵</v>
      </c>
      <c r="F103" s="3" t="str">
        <f t="shared" si="0"/>
        <v>講談社</v>
      </c>
      <c r="G103" s="15">
        <v>2010</v>
      </c>
    </row>
    <row r="104" spans="1:7" ht="30" customHeight="1" x14ac:dyDescent="0.15">
      <c r="A104" s="34">
        <v>103</v>
      </c>
      <c r="B104" s="16" t="str">
        <f>"注文の多い料理店"</f>
        <v>注文の多い料理店</v>
      </c>
      <c r="C104" s="2" t="str">
        <f>"下"</f>
        <v>下</v>
      </c>
      <c r="D104" s="17" t="str">
        <f>"宮沢 賢治／作"</f>
        <v>宮沢 賢治／作</v>
      </c>
      <c r="E104" s="17" t="str">
        <f>"太田 大八／絵"</f>
        <v>太田 大八／絵</v>
      </c>
      <c r="F104" s="3" t="str">
        <f t="shared" si="0"/>
        <v>講談社</v>
      </c>
      <c r="G104" s="15">
        <v>2010</v>
      </c>
    </row>
    <row r="105" spans="1:7" ht="24.75" customHeight="1" x14ac:dyDescent="0.15">
      <c r="A105" s="34">
        <v>104</v>
      </c>
      <c r="B105" s="16" t="str">
        <f>"読書介助犬オリビア"</f>
        <v>読書介助犬オリビア</v>
      </c>
      <c r="C105" s="2" t="str">
        <f>"上"</f>
        <v>上</v>
      </c>
      <c r="D105" s="17" t="str">
        <f>"今西 乃子／作"</f>
        <v>今西 乃子／作</v>
      </c>
      <c r="E105" s="17" t="str">
        <f>"浜田 一男／写真"</f>
        <v>浜田 一男／写真</v>
      </c>
      <c r="F105" s="3" t="str">
        <f t="shared" si="0"/>
        <v>講談社</v>
      </c>
      <c r="G105" s="15">
        <v>2011</v>
      </c>
    </row>
    <row r="106" spans="1:7" ht="28.5" customHeight="1" x14ac:dyDescent="0.15">
      <c r="A106" s="34">
        <v>105</v>
      </c>
      <c r="B106" s="16" t="str">
        <f>"読書介助犬オリビア"</f>
        <v>読書介助犬オリビア</v>
      </c>
      <c r="C106" s="2" t="str">
        <f>"下"</f>
        <v>下</v>
      </c>
      <c r="D106" s="17" t="str">
        <f>"今西 乃子／作"</f>
        <v>今西 乃子／作</v>
      </c>
      <c r="E106" s="17" t="str">
        <f>"浜田 一男／写真"</f>
        <v>浜田 一男／写真</v>
      </c>
      <c r="F106" s="3" t="str">
        <f t="shared" si="0"/>
        <v>講談社</v>
      </c>
      <c r="G106" s="15">
        <v>2011</v>
      </c>
    </row>
    <row r="107" spans="1:7" ht="26.25" customHeight="1" x14ac:dyDescent="0.15">
      <c r="A107" s="34">
        <v>106</v>
      </c>
      <c r="B107" s="16" t="str">
        <f>"泣いちゃいそうだよ"</f>
        <v>泣いちゃいそうだよ</v>
      </c>
      <c r="C107" s="2" t="str">
        <f>"上"</f>
        <v>上</v>
      </c>
      <c r="D107" s="17" t="str">
        <f>"小林 深雪／作"</f>
        <v>小林 深雪／作</v>
      </c>
      <c r="E107" s="17" t="str">
        <f>"牧村 久実／絵"</f>
        <v>牧村 久実／絵</v>
      </c>
      <c r="F107" s="3" t="str">
        <f t="shared" si="0"/>
        <v>講談社</v>
      </c>
      <c r="G107" s="15">
        <v>2009</v>
      </c>
    </row>
    <row r="108" spans="1:7" ht="27.75" customHeight="1" x14ac:dyDescent="0.15">
      <c r="A108" s="34">
        <v>107</v>
      </c>
      <c r="B108" s="16" t="str">
        <f>"泣いちゃいそうだよ"</f>
        <v>泣いちゃいそうだよ</v>
      </c>
      <c r="C108" s="2" t="str">
        <f>"下"</f>
        <v>下</v>
      </c>
      <c r="D108" s="17" t="str">
        <f>"小林 深雪／作"</f>
        <v>小林 深雪／作</v>
      </c>
      <c r="E108" s="17" t="str">
        <f>"牧村 久実／絵"</f>
        <v>牧村 久実／絵</v>
      </c>
      <c r="F108" s="3" t="str">
        <f t="shared" si="0"/>
        <v>講談社</v>
      </c>
      <c r="G108" s="15">
        <v>2009</v>
      </c>
    </row>
    <row r="109" spans="1:7" ht="24" customHeight="1" x14ac:dyDescent="0.15">
      <c r="A109" s="34">
        <v>108</v>
      </c>
      <c r="B109" s="16" t="str">
        <f>"七時間目の占い入門"</f>
        <v>七時間目の占い入門</v>
      </c>
      <c r="C109" s="2" t="str">
        <f>"上"</f>
        <v>上</v>
      </c>
      <c r="D109" s="17" t="str">
        <f>"藤野 恵美／作"</f>
        <v>藤野 恵美／作</v>
      </c>
      <c r="E109" s="17" t="str">
        <f>"HACCAN／絵"</f>
        <v>HACCAN／絵</v>
      </c>
      <c r="F109" s="3" t="str">
        <f t="shared" si="0"/>
        <v>講談社</v>
      </c>
      <c r="G109" s="15">
        <v>2010</v>
      </c>
    </row>
    <row r="110" spans="1:7" ht="23.25" customHeight="1" x14ac:dyDescent="0.15">
      <c r="A110" s="34">
        <v>109</v>
      </c>
      <c r="B110" s="16" t="str">
        <f>"七時間目の占い入門"</f>
        <v>七時間目の占い入門</v>
      </c>
      <c r="C110" s="2" t="str">
        <f>"下"</f>
        <v>下</v>
      </c>
      <c r="D110" s="17" t="str">
        <f>"藤野 恵美／作"</f>
        <v>藤野 恵美／作</v>
      </c>
      <c r="E110" s="17" t="str">
        <f>"HACCAN／絵"</f>
        <v>HACCAN／絵</v>
      </c>
      <c r="F110" s="3" t="str">
        <f t="shared" si="0"/>
        <v>講談社</v>
      </c>
      <c r="G110" s="15">
        <v>2010</v>
      </c>
    </row>
    <row r="111" spans="1:7" ht="24" customHeight="1" x14ac:dyDescent="0.15">
      <c r="A111" s="34">
        <v>110</v>
      </c>
      <c r="B111" s="16" t="str">
        <f>"七時間目のUFO研究"</f>
        <v>七時間目のUFO研究</v>
      </c>
      <c r="C111" s="2" t="str">
        <f>"上"</f>
        <v>上</v>
      </c>
      <c r="D111" s="17" t="str">
        <f>"藤野 恵美／作"</f>
        <v>藤野 恵美／作</v>
      </c>
      <c r="E111" s="17" t="str">
        <f>"HACCAN／絵"</f>
        <v>HACCAN／絵</v>
      </c>
      <c r="F111" s="3" t="str">
        <f t="shared" si="0"/>
        <v>講談社</v>
      </c>
      <c r="G111" s="15">
        <v>2009</v>
      </c>
    </row>
    <row r="112" spans="1:7" ht="24.75" customHeight="1" x14ac:dyDescent="0.15">
      <c r="A112" s="34">
        <v>111</v>
      </c>
      <c r="B112" s="16" t="str">
        <f>"七時間目のUFO研究"</f>
        <v>七時間目のUFO研究</v>
      </c>
      <c r="C112" s="2" t="str">
        <f>"下"</f>
        <v>下</v>
      </c>
      <c r="D112" s="17" t="str">
        <f>"藤野 恵美／作"</f>
        <v>藤野 恵美／作</v>
      </c>
      <c r="E112" s="17" t="str">
        <f>"HACCAN／絵"</f>
        <v>HACCAN／絵</v>
      </c>
      <c r="F112" s="3" t="str">
        <f t="shared" si="0"/>
        <v>講談社</v>
      </c>
      <c r="G112" s="15">
        <v>2009</v>
      </c>
    </row>
    <row r="113" spans="1:7" ht="25.5" customHeight="1" x14ac:dyDescent="0.15">
      <c r="A113" s="34">
        <v>112</v>
      </c>
      <c r="B113" s="16" t="str">
        <f>"名前なんて、キライ!"</f>
        <v>名前なんて、キライ!</v>
      </c>
      <c r="C113" s="2" t="str">
        <f>"上"</f>
        <v>上</v>
      </c>
      <c r="D113" s="17" t="str">
        <f>"服部 千春／作"</f>
        <v>服部 千春／作</v>
      </c>
      <c r="E113" s="17" t="str">
        <f>"高里 むつる／絵"</f>
        <v>高里 むつる／絵</v>
      </c>
      <c r="F113" s="3" t="str">
        <f t="shared" ref="F113:F210" si="6">"講談社"</f>
        <v>講談社</v>
      </c>
      <c r="G113" s="15">
        <v>2011</v>
      </c>
    </row>
    <row r="114" spans="1:7" ht="24.75" customHeight="1" x14ac:dyDescent="0.15">
      <c r="A114" s="34">
        <v>113</v>
      </c>
      <c r="B114" s="16" t="str">
        <f>"名前なんて、キライ!"</f>
        <v>名前なんて、キライ!</v>
      </c>
      <c r="C114" s="2" t="str">
        <f>"下"</f>
        <v>下</v>
      </c>
      <c r="D114" s="17" t="str">
        <f>"服部 千春／作"</f>
        <v>服部 千春／作</v>
      </c>
      <c r="E114" s="17" t="str">
        <f>"高里 むつる／絵"</f>
        <v>高里 むつる／絵</v>
      </c>
      <c r="F114" s="3" t="str">
        <f t="shared" si="6"/>
        <v>講談社</v>
      </c>
      <c r="G114" s="15">
        <v>2011</v>
      </c>
    </row>
    <row r="115" spans="1:7" ht="24.75" customHeight="1" x14ac:dyDescent="0.15">
      <c r="A115" s="34">
        <v>114</v>
      </c>
      <c r="B115" s="16" t="str">
        <f>"虹の国バビロン"</f>
        <v>虹の国バビロン</v>
      </c>
      <c r="C115" s="2" t="str">
        <f>"上"</f>
        <v>上</v>
      </c>
      <c r="D115" s="17" t="str">
        <f>"池田 美代子／作"</f>
        <v>池田 美代子／作</v>
      </c>
      <c r="E115" s="17" t="str">
        <f>"尾谷 おさむ／絵"</f>
        <v>尾谷 おさむ／絵</v>
      </c>
      <c r="F115" s="3" t="str">
        <f t="shared" si="6"/>
        <v>講談社</v>
      </c>
      <c r="G115" s="15">
        <v>2011</v>
      </c>
    </row>
    <row r="116" spans="1:7" ht="24" customHeight="1" x14ac:dyDescent="0.15">
      <c r="A116" s="34">
        <v>115</v>
      </c>
      <c r="B116" s="16" t="str">
        <f>"虹の国バビロン"</f>
        <v>虹の国バビロン</v>
      </c>
      <c r="C116" s="2" t="str">
        <f>"下"</f>
        <v>下</v>
      </c>
      <c r="D116" s="17" t="str">
        <f>"池田 美代子／作"</f>
        <v>池田 美代子／作</v>
      </c>
      <c r="E116" s="17" t="str">
        <f>"尾谷 おさむ／絵"</f>
        <v>尾谷 おさむ／絵</v>
      </c>
      <c r="F116" s="3" t="str">
        <f t="shared" si="6"/>
        <v>講談社</v>
      </c>
      <c r="G116" s="15">
        <v>2011</v>
      </c>
    </row>
    <row r="117" spans="1:7" ht="24.75" customHeight="1" x14ac:dyDescent="0.15">
      <c r="A117" s="34">
        <v>116</v>
      </c>
      <c r="B117" s="16" t="s">
        <v>295</v>
      </c>
      <c r="C117" s="2" t="s">
        <v>284</v>
      </c>
      <c r="D117" s="17" t="s">
        <v>296</v>
      </c>
      <c r="E117" s="17" t="s">
        <v>297</v>
      </c>
      <c r="F117" s="28" t="s">
        <v>298</v>
      </c>
      <c r="G117" s="15">
        <v>2013</v>
      </c>
    </row>
    <row r="118" spans="1:7" ht="21.75" customHeight="1" x14ac:dyDescent="0.15">
      <c r="A118" s="34">
        <v>117</v>
      </c>
      <c r="B118" s="16" t="s">
        <v>295</v>
      </c>
      <c r="C118" s="2" t="s">
        <v>286</v>
      </c>
      <c r="D118" s="17" t="s">
        <v>296</v>
      </c>
      <c r="E118" s="17" t="s">
        <v>297</v>
      </c>
      <c r="F118" s="28" t="s">
        <v>298</v>
      </c>
      <c r="G118" s="15">
        <v>2013</v>
      </c>
    </row>
    <row r="119" spans="1:7" ht="28.5" customHeight="1" x14ac:dyDescent="0.15">
      <c r="A119" s="34">
        <v>118</v>
      </c>
      <c r="B119" s="16" t="str">
        <f>"歯をみがいてはいけません!"</f>
        <v>歯をみがいてはいけません!</v>
      </c>
      <c r="C119" s="2" t="str">
        <f>"上"</f>
        <v>上</v>
      </c>
      <c r="D119" s="17" t="str">
        <f>"横田 順彌／作"</f>
        <v>横田 順彌／作</v>
      </c>
      <c r="E119" s="17" t="str">
        <f>"池田 八惠子／絵"</f>
        <v>池田 八惠子／絵</v>
      </c>
      <c r="F119" s="3" t="str">
        <f t="shared" si="6"/>
        <v>講談社</v>
      </c>
      <c r="G119" s="15">
        <v>2011</v>
      </c>
    </row>
    <row r="120" spans="1:7" ht="28.5" customHeight="1" x14ac:dyDescent="0.15">
      <c r="A120" s="34">
        <v>119</v>
      </c>
      <c r="B120" s="16" t="str">
        <f>"歯をみがいてはいけません!"</f>
        <v>歯をみがいてはいけません!</v>
      </c>
      <c r="C120" s="2" t="str">
        <f>"下"</f>
        <v>下</v>
      </c>
      <c r="D120" s="17" t="str">
        <f>"横田 順彌／作"</f>
        <v>横田 順彌／作</v>
      </c>
      <c r="E120" s="17" t="str">
        <f>"池田 八惠子／絵"</f>
        <v>池田 八惠子／絵</v>
      </c>
      <c r="F120" s="3" t="str">
        <f t="shared" si="6"/>
        <v>講談社</v>
      </c>
      <c r="G120" s="15">
        <v>2011</v>
      </c>
    </row>
    <row r="121" spans="1:7" ht="27.75" customHeight="1" x14ac:dyDescent="0.15">
      <c r="A121" s="34">
        <v>120</v>
      </c>
      <c r="B121" s="16" t="str">
        <f>"走れメロス"</f>
        <v>走れメロス</v>
      </c>
      <c r="C121" s="2" t="str">
        <f>"上"</f>
        <v>上</v>
      </c>
      <c r="D121" s="17" t="str">
        <f>"太宰 治／作"</f>
        <v>太宰 治／作</v>
      </c>
      <c r="E121" s="17" t="str">
        <f>"村上 豊／絵"</f>
        <v>村上 豊／絵</v>
      </c>
      <c r="F121" s="3" t="str">
        <f t="shared" si="6"/>
        <v>講談社</v>
      </c>
      <c r="G121" s="15">
        <v>2010</v>
      </c>
    </row>
    <row r="122" spans="1:7" ht="23.25" customHeight="1" x14ac:dyDescent="0.15">
      <c r="A122" s="34">
        <v>121</v>
      </c>
      <c r="B122" s="16" t="str">
        <f>"走れメロス"</f>
        <v>走れメロス</v>
      </c>
      <c r="C122" s="2" t="str">
        <f>"下"</f>
        <v>下</v>
      </c>
      <c r="D122" s="17" t="str">
        <f>"太宰 治／作"</f>
        <v>太宰 治／作</v>
      </c>
      <c r="E122" s="17" t="str">
        <f>"村上 豊／絵"</f>
        <v>村上 豊／絵</v>
      </c>
      <c r="F122" s="3" t="str">
        <f t="shared" si="6"/>
        <v>講談社</v>
      </c>
      <c r="G122" s="15">
        <v>2010</v>
      </c>
    </row>
    <row r="123" spans="1:7" ht="23.25" customHeight="1" x14ac:dyDescent="0.15">
      <c r="A123" s="34">
        <v>122</v>
      </c>
      <c r="B123" s="16" t="s">
        <v>377</v>
      </c>
      <c r="C123" s="2"/>
      <c r="D123" s="17" t="s">
        <v>378</v>
      </c>
      <c r="E123" s="17"/>
      <c r="F123" s="32" t="str">
        <f t="shared" si="6"/>
        <v>講談社</v>
      </c>
      <c r="G123" s="15">
        <v>2015</v>
      </c>
    </row>
    <row r="124" spans="1:7" ht="24.75" customHeight="1" x14ac:dyDescent="0.15">
      <c r="A124" s="34">
        <v>123</v>
      </c>
      <c r="B124" s="16" t="str">
        <f>"ハチ公物語"</f>
        <v>ハチ公物語</v>
      </c>
      <c r="C124" s="2" t="str">
        <f>""</f>
        <v/>
      </c>
      <c r="D124" s="17" t="str">
        <f>"岩貞 るみこ／作"</f>
        <v>岩貞 るみこ／作</v>
      </c>
      <c r="E124" s="17" t="str">
        <f>"真斗／絵"</f>
        <v>真斗／絵</v>
      </c>
      <c r="F124" s="3" t="str">
        <f t="shared" si="6"/>
        <v>講談社</v>
      </c>
      <c r="G124" s="15">
        <v>2010</v>
      </c>
    </row>
    <row r="125" spans="1:7" ht="26.25" customHeight="1" x14ac:dyDescent="0.15">
      <c r="A125" s="34">
        <v>124</v>
      </c>
      <c r="B125" s="16" t="str">
        <f>"早く寝てはいけません!"</f>
        <v>早く寝てはいけません!</v>
      </c>
      <c r="C125" s="2" t="str">
        <f>"上"</f>
        <v>上</v>
      </c>
      <c r="D125" s="17" t="str">
        <f>"横田 順彌／作"</f>
        <v>横田 順彌／作</v>
      </c>
      <c r="E125" s="17" t="str">
        <f>"池田 八惠子／絵"</f>
        <v>池田 八惠子／絵</v>
      </c>
      <c r="F125" s="3" t="str">
        <f t="shared" si="6"/>
        <v>講談社</v>
      </c>
      <c r="G125" s="15">
        <v>2010</v>
      </c>
    </row>
    <row r="126" spans="1:7" ht="25.5" customHeight="1" x14ac:dyDescent="0.15">
      <c r="A126" s="34">
        <v>125</v>
      </c>
      <c r="B126" s="16" t="str">
        <f>"早く寝てはいけません!"</f>
        <v>早く寝てはいけません!</v>
      </c>
      <c r="C126" s="2" t="str">
        <f>"下"</f>
        <v>下</v>
      </c>
      <c r="D126" s="17" t="str">
        <f>"横田 順彌／作"</f>
        <v>横田 順彌／作</v>
      </c>
      <c r="E126" s="17" t="str">
        <f>"池田 八惠子／絵"</f>
        <v>池田 八惠子／絵</v>
      </c>
      <c r="F126" s="3" t="str">
        <f t="shared" si="6"/>
        <v>講談社</v>
      </c>
      <c r="G126" s="15">
        <v>2010</v>
      </c>
    </row>
    <row r="127" spans="1:7" ht="21.75" customHeight="1" x14ac:dyDescent="0.15">
      <c r="A127" s="34">
        <v>126</v>
      </c>
      <c r="B127" s="16" t="str">
        <f>"ハリィにおまかせ!"</f>
        <v>ハリィにおまかせ!</v>
      </c>
      <c r="C127" s="2" t="str">
        <f>"上"</f>
        <v>上</v>
      </c>
      <c r="D127" s="17" t="str">
        <f>"木下 繁／作"</f>
        <v>木下 繁／作</v>
      </c>
      <c r="E127" s="17" t="str">
        <f>"遠野 ノオト／絵"</f>
        <v>遠野 ノオト／絵</v>
      </c>
      <c r="F127" s="3" t="str">
        <f t="shared" si="6"/>
        <v>講談社</v>
      </c>
      <c r="G127" s="15">
        <v>2012</v>
      </c>
    </row>
    <row r="128" spans="1:7" ht="21.75" customHeight="1" x14ac:dyDescent="0.15">
      <c r="A128" s="34">
        <v>127</v>
      </c>
      <c r="B128" s="16" t="str">
        <f>"ハリィにおまかせ!"</f>
        <v>ハリィにおまかせ!</v>
      </c>
      <c r="C128" s="2" t="str">
        <f>"下"</f>
        <v>下</v>
      </c>
      <c r="D128" s="17" t="str">
        <f>"木下 繁／作"</f>
        <v>木下 繁／作</v>
      </c>
      <c r="E128" s="17" t="str">
        <f>"遠野 ノオト／絵"</f>
        <v>遠野 ノオト／絵</v>
      </c>
      <c r="F128" s="3" t="str">
        <f t="shared" si="6"/>
        <v>講談社</v>
      </c>
      <c r="G128" s="15">
        <v>2012</v>
      </c>
    </row>
    <row r="129" spans="1:7" ht="21.75" customHeight="1" x14ac:dyDescent="0.15">
      <c r="A129" s="34">
        <v>128</v>
      </c>
      <c r="B129" s="16" t="str">
        <f>"パスワードは,ひ・み・つ"</f>
        <v>パスワードは,ひ・み・つ</v>
      </c>
      <c r="C129" s="2" t="str">
        <f>"上"</f>
        <v>上</v>
      </c>
      <c r="D129" s="17" t="str">
        <f>"松原 秀行／作"</f>
        <v>松原 秀行／作</v>
      </c>
      <c r="E129" s="17" t="str">
        <f>"梶山 直美／絵"</f>
        <v>梶山 直美／絵</v>
      </c>
      <c r="F129" s="3" t="str">
        <f t="shared" si="6"/>
        <v>講談社</v>
      </c>
      <c r="G129" s="15">
        <v>2009</v>
      </c>
    </row>
    <row r="130" spans="1:7" ht="21.75" customHeight="1" x14ac:dyDescent="0.15">
      <c r="A130" s="34">
        <v>129</v>
      </c>
      <c r="B130" s="16" t="str">
        <f>"パスワードは,ひ・み・つ"</f>
        <v>パスワードは,ひ・み・つ</v>
      </c>
      <c r="C130" s="2" t="str">
        <f>"下"</f>
        <v>下</v>
      </c>
      <c r="D130" s="17" t="str">
        <f>"松原 秀行／作"</f>
        <v>松原 秀行／作</v>
      </c>
      <c r="E130" s="17" t="str">
        <f>"梶山 直美／絵"</f>
        <v>梶山 直美／絵</v>
      </c>
      <c r="F130" s="3" t="str">
        <f t="shared" si="6"/>
        <v>講談社</v>
      </c>
      <c r="G130" s="15">
        <v>2009</v>
      </c>
    </row>
    <row r="131" spans="1:7" ht="25.5" customHeight="1" x14ac:dyDescent="0.15">
      <c r="A131" s="34">
        <v>130</v>
      </c>
      <c r="B131" s="16" t="str">
        <f t="shared" ref="B131:B140" si="7">"パセリ伝説"</f>
        <v>パセリ伝説</v>
      </c>
      <c r="C131" s="18" t="str">
        <f>"memory1上"</f>
        <v>memory1上</v>
      </c>
      <c r="D131" s="17" t="str">
        <f t="shared" ref="D131:D140" si="8">"倉橋 燿子／作"</f>
        <v>倉橋 燿子／作</v>
      </c>
      <c r="E131" s="17" t="str">
        <f t="shared" ref="E131:E140" si="9">"久織 ちまき／絵"</f>
        <v>久織 ちまき／絵</v>
      </c>
      <c r="F131" s="3" t="str">
        <f t="shared" si="6"/>
        <v>講談社</v>
      </c>
      <c r="G131" s="15">
        <v>2009</v>
      </c>
    </row>
    <row r="132" spans="1:7" ht="26.25" customHeight="1" x14ac:dyDescent="0.15">
      <c r="A132" s="34">
        <v>131</v>
      </c>
      <c r="B132" s="16" t="str">
        <f t="shared" si="7"/>
        <v>パセリ伝説</v>
      </c>
      <c r="C132" s="18" t="str">
        <f>"memory1下"</f>
        <v>memory1下</v>
      </c>
      <c r="D132" s="17" t="str">
        <f t="shared" si="8"/>
        <v>倉橋 燿子／作</v>
      </c>
      <c r="E132" s="17" t="str">
        <f t="shared" si="9"/>
        <v>久織 ちまき／絵</v>
      </c>
      <c r="F132" s="3" t="str">
        <f t="shared" si="6"/>
        <v>講談社</v>
      </c>
      <c r="G132" s="15">
        <v>2009</v>
      </c>
    </row>
    <row r="133" spans="1:7" ht="27.75" customHeight="1" x14ac:dyDescent="0.15">
      <c r="A133" s="34">
        <v>132</v>
      </c>
      <c r="B133" s="16" t="str">
        <f t="shared" si="7"/>
        <v>パセリ伝説</v>
      </c>
      <c r="C133" s="18" t="str">
        <f>"memory2上"</f>
        <v>memory2上</v>
      </c>
      <c r="D133" s="17" t="str">
        <f t="shared" si="8"/>
        <v>倉橋 燿子／作</v>
      </c>
      <c r="E133" s="17" t="str">
        <f t="shared" si="9"/>
        <v>久織 ちまき／絵</v>
      </c>
      <c r="F133" s="3" t="str">
        <f t="shared" si="6"/>
        <v>講談社</v>
      </c>
      <c r="G133" s="15">
        <v>2010</v>
      </c>
    </row>
    <row r="134" spans="1:7" ht="27" customHeight="1" x14ac:dyDescent="0.15">
      <c r="A134" s="34">
        <v>133</v>
      </c>
      <c r="B134" s="16" t="str">
        <f t="shared" si="7"/>
        <v>パセリ伝説</v>
      </c>
      <c r="C134" s="18" t="str">
        <f>"memory2下"</f>
        <v>memory2下</v>
      </c>
      <c r="D134" s="17" t="str">
        <f t="shared" si="8"/>
        <v>倉橋 燿子／作</v>
      </c>
      <c r="E134" s="17" t="str">
        <f t="shared" si="9"/>
        <v>久織 ちまき／絵</v>
      </c>
      <c r="F134" s="3" t="str">
        <f t="shared" si="6"/>
        <v>講談社</v>
      </c>
      <c r="G134" s="15">
        <v>2010</v>
      </c>
    </row>
    <row r="135" spans="1:7" ht="25.5" customHeight="1" x14ac:dyDescent="0.15">
      <c r="A135" s="34">
        <v>134</v>
      </c>
      <c r="B135" s="16" t="str">
        <f t="shared" si="7"/>
        <v>パセリ伝説</v>
      </c>
      <c r="C135" s="18" t="str">
        <f>"memory3上"</f>
        <v>memory3上</v>
      </c>
      <c r="D135" s="17" t="str">
        <f t="shared" si="8"/>
        <v>倉橋 燿子／作</v>
      </c>
      <c r="E135" s="17" t="str">
        <f t="shared" si="9"/>
        <v>久織 ちまき／絵</v>
      </c>
      <c r="F135" s="3" t="str">
        <f t="shared" si="6"/>
        <v>講談社</v>
      </c>
      <c r="G135" s="15">
        <v>2011</v>
      </c>
    </row>
    <row r="136" spans="1:7" ht="27" customHeight="1" x14ac:dyDescent="0.15">
      <c r="A136" s="34">
        <v>135</v>
      </c>
      <c r="B136" s="16" t="str">
        <f t="shared" si="7"/>
        <v>パセリ伝説</v>
      </c>
      <c r="C136" s="18" t="str">
        <f>"memory3下"</f>
        <v>memory3下</v>
      </c>
      <c r="D136" s="17" t="str">
        <f t="shared" si="8"/>
        <v>倉橋 燿子／作</v>
      </c>
      <c r="E136" s="17" t="str">
        <f t="shared" si="9"/>
        <v>久織 ちまき／絵</v>
      </c>
      <c r="F136" s="3" t="str">
        <f t="shared" si="6"/>
        <v>講談社</v>
      </c>
      <c r="G136" s="15">
        <v>2011</v>
      </c>
    </row>
    <row r="137" spans="1:7" ht="27" customHeight="1" x14ac:dyDescent="0.15">
      <c r="A137" s="34">
        <v>136</v>
      </c>
      <c r="B137" s="16" t="str">
        <f t="shared" si="7"/>
        <v>パセリ伝説</v>
      </c>
      <c r="C137" s="18" t="str">
        <f>"memory4上"</f>
        <v>memory4上</v>
      </c>
      <c r="D137" s="17" t="str">
        <f t="shared" si="8"/>
        <v>倉橋 燿子／作</v>
      </c>
      <c r="E137" s="17" t="str">
        <f t="shared" si="9"/>
        <v>久織 ちまき／絵</v>
      </c>
      <c r="F137" s="3" t="str">
        <f t="shared" si="6"/>
        <v>講談社</v>
      </c>
      <c r="G137" s="15">
        <v>2012</v>
      </c>
    </row>
    <row r="138" spans="1:7" ht="25.5" customHeight="1" x14ac:dyDescent="0.15">
      <c r="A138" s="34">
        <v>137</v>
      </c>
      <c r="B138" s="16" t="str">
        <f t="shared" si="7"/>
        <v>パセリ伝説</v>
      </c>
      <c r="C138" s="18" t="str">
        <f>"memory4下"</f>
        <v>memory4下</v>
      </c>
      <c r="D138" s="17" t="str">
        <f t="shared" si="8"/>
        <v>倉橋 燿子／作</v>
      </c>
      <c r="E138" s="17" t="str">
        <f t="shared" si="9"/>
        <v>久織 ちまき／絵</v>
      </c>
      <c r="F138" s="3" t="str">
        <f t="shared" si="6"/>
        <v>講談社</v>
      </c>
      <c r="G138" s="15">
        <v>2012</v>
      </c>
    </row>
    <row r="139" spans="1:7" ht="27" customHeight="1" x14ac:dyDescent="0.15">
      <c r="A139" s="34">
        <v>138</v>
      </c>
      <c r="B139" s="16" t="str">
        <f t="shared" si="7"/>
        <v>パセリ伝説</v>
      </c>
      <c r="C139" s="18" t="str">
        <f>"memory5上"</f>
        <v>memory5上</v>
      </c>
      <c r="D139" s="17" t="str">
        <f t="shared" si="8"/>
        <v>倉橋 燿子／作</v>
      </c>
      <c r="E139" s="17" t="str">
        <f t="shared" si="9"/>
        <v>久織 ちまき／絵</v>
      </c>
      <c r="F139" s="30" t="str">
        <f t="shared" si="6"/>
        <v>講談社</v>
      </c>
      <c r="G139" s="15">
        <v>2014</v>
      </c>
    </row>
    <row r="140" spans="1:7" ht="26.25" customHeight="1" x14ac:dyDescent="0.15">
      <c r="A140" s="34">
        <v>139</v>
      </c>
      <c r="B140" s="16" t="str">
        <f t="shared" si="7"/>
        <v>パセリ伝説</v>
      </c>
      <c r="C140" s="18" t="str">
        <f>"memory5下"</f>
        <v>memory5下</v>
      </c>
      <c r="D140" s="17" t="str">
        <f t="shared" si="8"/>
        <v>倉橋 燿子／作</v>
      </c>
      <c r="E140" s="17" t="str">
        <f t="shared" si="9"/>
        <v>久織 ちまき／絵</v>
      </c>
      <c r="F140" s="30" t="str">
        <f t="shared" si="6"/>
        <v>講談社</v>
      </c>
      <c r="G140" s="15">
        <v>2014</v>
      </c>
    </row>
    <row r="141" spans="1:7" ht="29.25" customHeight="1" x14ac:dyDescent="0.15">
      <c r="A141" s="34">
        <v>140</v>
      </c>
      <c r="B141" s="16" t="str">
        <f>"ひとりじゃないよ"</f>
        <v>ひとりじゃないよ</v>
      </c>
      <c r="C141" s="2" t="str">
        <f>"上"</f>
        <v>上</v>
      </c>
      <c r="D141" s="17" t="str">
        <f>"小林 深雪／作"</f>
        <v>小林 深雪／作</v>
      </c>
      <c r="E141" s="17" t="str">
        <f>"牧村 久実／絵"</f>
        <v>牧村 久実／絵</v>
      </c>
      <c r="F141" s="3" t="str">
        <f t="shared" si="6"/>
        <v>講談社</v>
      </c>
      <c r="G141" s="15">
        <v>2012</v>
      </c>
    </row>
    <row r="142" spans="1:7" ht="22.5" customHeight="1" x14ac:dyDescent="0.15">
      <c r="A142" s="34">
        <v>141</v>
      </c>
      <c r="B142" s="16" t="str">
        <f>"ひとりじゃないよ"</f>
        <v>ひとりじゃないよ</v>
      </c>
      <c r="C142" s="2" t="str">
        <f>"下"</f>
        <v>下</v>
      </c>
      <c r="D142" s="17" t="str">
        <f>"小林 深雪／作"</f>
        <v>小林 深雪／作</v>
      </c>
      <c r="E142" s="17" t="str">
        <f>"牧村 久実／絵"</f>
        <v>牧村 久実／絵</v>
      </c>
      <c r="F142" s="3" t="str">
        <f t="shared" si="6"/>
        <v>講談社</v>
      </c>
      <c r="G142" s="15">
        <v>2012</v>
      </c>
    </row>
    <row r="143" spans="1:7" ht="33.75" customHeight="1" x14ac:dyDescent="0.15">
      <c r="A143" s="34">
        <v>142</v>
      </c>
      <c r="B143" s="16" t="str">
        <f>"秘密のオルゴール"</f>
        <v>秘密のオルゴール</v>
      </c>
      <c r="C143" s="2" t="str">
        <f>"上"</f>
        <v>上</v>
      </c>
      <c r="D143" s="17" t="str">
        <f>"池田 美代子／作"</f>
        <v>池田 美代子／作</v>
      </c>
      <c r="E143" s="17" t="str">
        <f>"尾谷 おさむ／絵"</f>
        <v>尾谷 おさむ／絵</v>
      </c>
      <c r="F143" s="3" t="str">
        <f t="shared" si="6"/>
        <v>講談社</v>
      </c>
      <c r="G143" s="15">
        <v>2009</v>
      </c>
    </row>
    <row r="144" spans="1:7" ht="28.5" customHeight="1" x14ac:dyDescent="0.15">
      <c r="A144" s="34">
        <v>143</v>
      </c>
      <c r="B144" s="16" t="str">
        <f>"秘密のオルゴール"</f>
        <v>秘密のオルゴール</v>
      </c>
      <c r="C144" s="2" t="str">
        <f>"下"</f>
        <v>下</v>
      </c>
      <c r="D144" s="17" t="str">
        <f>"池田 美代子／作"</f>
        <v>池田 美代子／作</v>
      </c>
      <c r="E144" s="17" t="str">
        <f>"尾谷 おさむ／絵"</f>
        <v>尾谷 おさむ／絵</v>
      </c>
      <c r="F144" s="3" t="str">
        <f t="shared" si="6"/>
        <v>講談社</v>
      </c>
      <c r="G144" s="15">
        <v>2009</v>
      </c>
    </row>
    <row r="145" spans="1:7" ht="27" customHeight="1" x14ac:dyDescent="0.15">
      <c r="A145" s="34">
        <v>144</v>
      </c>
      <c r="B145" s="16" t="str">
        <f>"ビビビンゴ!へこまし隊"</f>
        <v>ビビビンゴ!へこまし隊</v>
      </c>
      <c r="C145" s="2" t="str">
        <f>"上"</f>
        <v>上</v>
      </c>
      <c r="D145" s="17" t="str">
        <f>"東 多江子／作"</f>
        <v>東 多江子／作</v>
      </c>
      <c r="E145" s="17" t="str">
        <f>"いのうえ たかこ／絵"</f>
        <v>いのうえ たかこ／絵</v>
      </c>
      <c r="F145" s="3" t="str">
        <f t="shared" si="6"/>
        <v>講談社</v>
      </c>
      <c r="G145" s="15">
        <v>2012</v>
      </c>
    </row>
    <row r="146" spans="1:7" ht="21.75" customHeight="1" x14ac:dyDescent="0.15">
      <c r="A146" s="34">
        <v>145</v>
      </c>
      <c r="B146" s="16" t="str">
        <f>"ビビビンゴ!へこまし隊"</f>
        <v>ビビビンゴ!へこまし隊</v>
      </c>
      <c r="C146" s="2" t="str">
        <f>"下"</f>
        <v>下</v>
      </c>
      <c r="D146" s="17" t="str">
        <f>"東 多江子／作"</f>
        <v>東 多江子／作</v>
      </c>
      <c r="E146" s="17" t="str">
        <f>"いのうえ たかこ／絵"</f>
        <v>いのうえ たかこ／絵</v>
      </c>
      <c r="F146" s="3" t="str">
        <f t="shared" si="6"/>
        <v>講談社</v>
      </c>
      <c r="G146" s="15">
        <v>2012</v>
      </c>
    </row>
    <row r="147" spans="1:7" ht="21.75" customHeight="1" x14ac:dyDescent="0.15">
      <c r="A147" s="34">
        <v>146</v>
      </c>
      <c r="B147" s="16" t="str">
        <f>"ふたりのイーダ"</f>
        <v>ふたりのイーダ</v>
      </c>
      <c r="C147" s="2" t="str">
        <f>"上"</f>
        <v>上</v>
      </c>
      <c r="D147" s="17" t="str">
        <f>"松谷 みよ子／作"</f>
        <v>松谷 みよ子／作</v>
      </c>
      <c r="E147" s="17" t="str">
        <f>"司 修／絵"</f>
        <v>司 修／絵</v>
      </c>
      <c r="F147" s="3" t="str">
        <f t="shared" si="6"/>
        <v>講談社</v>
      </c>
      <c r="G147" s="15">
        <v>2009</v>
      </c>
    </row>
    <row r="148" spans="1:7" ht="21.75" customHeight="1" x14ac:dyDescent="0.15">
      <c r="A148" s="34">
        <v>147</v>
      </c>
      <c r="B148" s="16" t="str">
        <f>"ふたりのイーダ"</f>
        <v>ふたりのイーダ</v>
      </c>
      <c r="C148" s="2" t="str">
        <f>"下"</f>
        <v>下</v>
      </c>
      <c r="D148" s="17" t="str">
        <f>"松谷 みよ子／作"</f>
        <v>松谷 みよ子／作</v>
      </c>
      <c r="E148" s="17" t="str">
        <f>"司 修／絵"</f>
        <v>司 修／絵</v>
      </c>
      <c r="F148" s="3" t="str">
        <f t="shared" si="6"/>
        <v>講談社</v>
      </c>
      <c r="G148" s="15">
        <v>2009</v>
      </c>
    </row>
    <row r="149" spans="1:7" ht="33.75" customHeight="1" x14ac:dyDescent="0.15">
      <c r="A149" s="34">
        <v>148</v>
      </c>
      <c r="B149" s="16" t="str">
        <f>"フランダースの犬"</f>
        <v>フランダースの犬</v>
      </c>
      <c r="C149" s="2" t="str">
        <f>""</f>
        <v/>
      </c>
      <c r="D149" s="29" t="s">
        <v>360</v>
      </c>
      <c r="E149" s="17" t="s">
        <v>361</v>
      </c>
      <c r="F149" s="3" t="str">
        <f t="shared" si="6"/>
        <v>講談社</v>
      </c>
      <c r="G149" s="15">
        <v>2010</v>
      </c>
    </row>
    <row r="150" spans="1:7" ht="33.75" customHeight="1" x14ac:dyDescent="0.15">
      <c r="A150" s="34">
        <v>149</v>
      </c>
      <c r="B150" s="1" t="s">
        <v>407</v>
      </c>
      <c r="C150" s="2">
        <v>1</v>
      </c>
      <c r="D150" s="29" t="s">
        <v>408</v>
      </c>
      <c r="E150" s="17" t="s">
        <v>409</v>
      </c>
      <c r="F150" s="34" t="str">
        <f t="shared" si="6"/>
        <v>講談社</v>
      </c>
      <c r="G150" s="15">
        <v>2015</v>
      </c>
    </row>
    <row r="151" spans="1:7" ht="33.75" customHeight="1" x14ac:dyDescent="0.15">
      <c r="A151" s="34">
        <v>150</v>
      </c>
      <c r="B151" s="1" t="s">
        <v>407</v>
      </c>
      <c r="C151" s="2">
        <v>2</v>
      </c>
      <c r="D151" s="29" t="s">
        <v>408</v>
      </c>
      <c r="E151" s="17" t="s">
        <v>409</v>
      </c>
      <c r="F151" s="34" t="str">
        <f t="shared" si="6"/>
        <v>講談社</v>
      </c>
      <c r="G151" s="15">
        <v>2015</v>
      </c>
    </row>
    <row r="152" spans="1:7" ht="33.75" customHeight="1" x14ac:dyDescent="0.15">
      <c r="A152" s="34">
        <v>151</v>
      </c>
      <c r="B152" s="1" t="s">
        <v>407</v>
      </c>
      <c r="C152" s="2">
        <v>3</v>
      </c>
      <c r="D152" s="29" t="s">
        <v>408</v>
      </c>
      <c r="E152" s="17" t="s">
        <v>409</v>
      </c>
      <c r="F152" s="34" t="str">
        <f t="shared" si="6"/>
        <v>講談社</v>
      </c>
      <c r="G152" s="15">
        <v>2015</v>
      </c>
    </row>
    <row r="153" spans="1:7" ht="33.75" customHeight="1" x14ac:dyDescent="0.15">
      <c r="A153" s="34">
        <v>152</v>
      </c>
      <c r="B153" s="1" t="s">
        <v>407</v>
      </c>
      <c r="C153" s="2">
        <v>4</v>
      </c>
      <c r="D153" s="29" t="s">
        <v>408</v>
      </c>
      <c r="E153" s="17" t="s">
        <v>409</v>
      </c>
      <c r="F153" s="34" t="str">
        <f t="shared" si="6"/>
        <v>講談社</v>
      </c>
      <c r="G153" s="15">
        <v>2015</v>
      </c>
    </row>
    <row r="154" spans="1:7" ht="33.75" customHeight="1" x14ac:dyDescent="0.15">
      <c r="A154" s="34">
        <v>153</v>
      </c>
      <c r="B154" s="1" t="s">
        <v>407</v>
      </c>
      <c r="C154" s="2">
        <v>5</v>
      </c>
      <c r="D154" s="29" t="s">
        <v>408</v>
      </c>
      <c r="E154" s="17" t="s">
        <v>409</v>
      </c>
      <c r="F154" s="34" t="str">
        <f t="shared" si="6"/>
        <v>講談社</v>
      </c>
      <c r="G154" s="15">
        <v>2015</v>
      </c>
    </row>
    <row r="155" spans="1:7" ht="33.75" customHeight="1" x14ac:dyDescent="0.15">
      <c r="A155" s="34">
        <v>154</v>
      </c>
      <c r="B155" s="1" t="s">
        <v>407</v>
      </c>
      <c r="C155" s="2">
        <v>6</v>
      </c>
      <c r="D155" s="29" t="s">
        <v>408</v>
      </c>
      <c r="E155" s="17" t="s">
        <v>409</v>
      </c>
      <c r="F155" s="34" t="str">
        <f t="shared" si="6"/>
        <v>講談社</v>
      </c>
      <c r="G155" s="15">
        <v>2015</v>
      </c>
    </row>
    <row r="156" spans="1:7" ht="31.5" customHeight="1" x14ac:dyDescent="0.15">
      <c r="A156" s="34">
        <v>155</v>
      </c>
      <c r="B156" s="16" t="str">
        <f>"勉強してはいけません!"</f>
        <v>勉強してはいけません!</v>
      </c>
      <c r="C156" s="2" t="str">
        <f>"上"</f>
        <v>上</v>
      </c>
      <c r="D156" s="17" t="str">
        <f>"横田 順彌／作"</f>
        <v>横田 順彌／作</v>
      </c>
      <c r="E156" s="17" t="str">
        <f>"池田 八惠子／絵"</f>
        <v>池田 八惠子／絵</v>
      </c>
      <c r="F156" s="3" t="str">
        <f t="shared" si="6"/>
        <v>講談社</v>
      </c>
      <c r="G156" s="15">
        <v>2009</v>
      </c>
    </row>
    <row r="157" spans="1:7" ht="28.5" customHeight="1" x14ac:dyDescent="0.15">
      <c r="A157" s="34">
        <v>156</v>
      </c>
      <c r="B157" s="16" t="str">
        <f>"勉強してはいけません!"</f>
        <v>勉強してはいけません!</v>
      </c>
      <c r="C157" s="2" t="str">
        <f>"下"</f>
        <v>下</v>
      </c>
      <c r="D157" s="17" t="str">
        <f>"横田 順彌／作"</f>
        <v>横田 順彌／作</v>
      </c>
      <c r="E157" s="17" t="str">
        <f>"池田 八惠子／絵"</f>
        <v>池田 八惠子／絵</v>
      </c>
      <c r="F157" s="3" t="str">
        <f t="shared" si="6"/>
        <v>講談社</v>
      </c>
      <c r="G157" s="15">
        <v>2009</v>
      </c>
    </row>
    <row r="158" spans="1:7" ht="27.75" customHeight="1" x14ac:dyDescent="0.15">
      <c r="A158" s="34">
        <v>157</v>
      </c>
      <c r="B158" s="16" t="s">
        <v>343</v>
      </c>
      <c r="C158" s="2" t="s">
        <v>333</v>
      </c>
      <c r="D158" s="17" t="s">
        <v>344</v>
      </c>
      <c r="E158" s="17" t="s">
        <v>345</v>
      </c>
      <c r="F158" s="30" t="str">
        <f t="shared" si="6"/>
        <v>講談社</v>
      </c>
      <c r="G158" s="15">
        <v>2014</v>
      </c>
    </row>
    <row r="159" spans="1:7" ht="24" customHeight="1" x14ac:dyDescent="0.15">
      <c r="A159" s="34">
        <v>158</v>
      </c>
      <c r="B159" s="16" t="s">
        <v>343</v>
      </c>
      <c r="C159" s="2" t="s">
        <v>335</v>
      </c>
      <c r="D159" s="17" t="s">
        <v>344</v>
      </c>
      <c r="E159" s="17" t="s">
        <v>345</v>
      </c>
      <c r="F159" s="30" t="str">
        <f t="shared" si="6"/>
        <v>講談社</v>
      </c>
      <c r="G159" s="15">
        <v>2014</v>
      </c>
    </row>
    <row r="160" spans="1:7" ht="39.75" customHeight="1" x14ac:dyDescent="0.15">
      <c r="A160" s="34">
        <v>159</v>
      </c>
      <c r="B160" s="16" t="str">
        <f>"星の王子さま"</f>
        <v>星の王子さま</v>
      </c>
      <c r="C160" s="2" t="str">
        <f>""</f>
        <v/>
      </c>
      <c r="D160" s="29" t="s">
        <v>362</v>
      </c>
      <c r="E160" s="17"/>
      <c r="F160" s="3" t="str">
        <f t="shared" si="6"/>
        <v>講談社</v>
      </c>
      <c r="G160" s="15">
        <v>2010</v>
      </c>
    </row>
    <row r="161" spans="1:7" ht="29.25" customHeight="1" x14ac:dyDescent="0.15">
      <c r="A161" s="34">
        <v>160</v>
      </c>
      <c r="B161" s="16" t="str">
        <f>"坊っちゃん"</f>
        <v>坊っちゃん</v>
      </c>
      <c r="C161" s="2" t="str">
        <f>"上"</f>
        <v>上</v>
      </c>
      <c r="D161" s="17" t="str">
        <f>"夏目 漱石／作"</f>
        <v>夏目 漱石／作</v>
      </c>
      <c r="E161" s="17" t="str">
        <f>"福田 清人／編"</f>
        <v>福田 清人／編</v>
      </c>
      <c r="F161" s="3" t="str">
        <f t="shared" si="6"/>
        <v>講談社</v>
      </c>
      <c r="G161" s="15">
        <v>2011</v>
      </c>
    </row>
    <row r="162" spans="1:7" ht="26.25" customHeight="1" x14ac:dyDescent="0.15">
      <c r="A162" s="34">
        <v>161</v>
      </c>
      <c r="B162" s="16" t="str">
        <f>"坊っちゃん"</f>
        <v>坊っちゃん</v>
      </c>
      <c r="C162" s="2" t="str">
        <f>"下"</f>
        <v>下</v>
      </c>
      <c r="D162" s="17" t="str">
        <f>"夏目 漱石／作"</f>
        <v>夏目 漱石／作</v>
      </c>
      <c r="E162" s="17" t="str">
        <f>"福田 清人／編"</f>
        <v>福田 清人／編</v>
      </c>
      <c r="F162" s="3" t="str">
        <f t="shared" si="6"/>
        <v>講談社</v>
      </c>
      <c r="G162" s="15">
        <v>2011</v>
      </c>
    </row>
    <row r="163" spans="1:7" ht="25.5" customHeight="1" x14ac:dyDescent="0.15">
      <c r="A163" s="34">
        <v>162</v>
      </c>
      <c r="B163" s="16" t="s">
        <v>299</v>
      </c>
      <c r="C163" s="2" t="s">
        <v>284</v>
      </c>
      <c r="D163" s="17" t="s">
        <v>300</v>
      </c>
      <c r="E163" s="17" t="s">
        <v>289</v>
      </c>
      <c r="F163" s="28" t="s">
        <v>298</v>
      </c>
      <c r="G163" s="15">
        <v>2013</v>
      </c>
    </row>
    <row r="164" spans="1:7" ht="26.25" customHeight="1" x14ac:dyDescent="0.15">
      <c r="A164" s="34">
        <v>163</v>
      </c>
      <c r="B164" s="16" t="s">
        <v>299</v>
      </c>
      <c r="C164" s="2" t="s">
        <v>286</v>
      </c>
      <c r="D164" s="17" t="s">
        <v>300</v>
      </c>
      <c r="E164" s="17" t="s">
        <v>289</v>
      </c>
      <c r="F164" s="28" t="s">
        <v>298</v>
      </c>
      <c r="G164" s="15">
        <v>2013</v>
      </c>
    </row>
    <row r="165" spans="1:7" ht="33.75" customHeight="1" x14ac:dyDescent="0.15">
      <c r="A165" s="34">
        <v>164</v>
      </c>
      <c r="B165" s="16" t="s">
        <v>301</v>
      </c>
      <c r="C165" s="2" t="s">
        <v>284</v>
      </c>
      <c r="D165" s="29" t="s">
        <v>302</v>
      </c>
      <c r="E165" s="17" t="s">
        <v>303</v>
      </c>
      <c r="F165" s="28" t="s">
        <v>298</v>
      </c>
      <c r="G165" s="15">
        <v>2013</v>
      </c>
    </row>
    <row r="166" spans="1:7" ht="34.5" customHeight="1" x14ac:dyDescent="0.15">
      <c r="A166" s="34">
        <v>165</v>
      </c>
      <c r="B166" s="16" t="s">
        <v>301</v>
      </c>
      <c r="C166" s="2" t="s">
        <v>286</v>
      </c>
      <c r="D166" s="29" t="s">
        <v>302</v>
      </c>
      <c r="E166" s="17" t="s">
        <v>303</v>
      </c>
      <c r="F166" s="28" t="s">
        <v>298</v>
      </c>
      <c r="G166" s="15">
        <v>2013</v>
      </c>
    </row>
    <row r="167" spans="1:7" ht="24" customHeight="1" x14ac:dyDescent="0.15">
      <c r="A167" s="34">
        <v>166</v>
      </c>
      <c r="B167" s="16" t="str">
        <f>"マサの留守番"</f>
        <v>マサの留守番</v>
      </c>
      <c r="C167" s="2" t="s">
        <v>314</v>
      </c>
      <c r="D167" s="17" t="str">
        <f>"宮部 みゆき／作"</f>
        <v>宮部 みゆき／作</v>
      </c>
      <c r="E167" s="17" t="str">
        <f>"千野 えなが／絵"</f>
        <v>千野 えなが／絵</v>
      </c>
      <c r="F167" s="28" t="str">
        <f t="shared" si="6"/>
        <v>講談社</v>
      </c>
      <c r="G167" s="15">
        <v>2010</v>
      </c>
    </row>
    <row r="168" spans="1:7" ht="21.75" customHeight="1" x14ac:dyDescent="0.15">
      <c r="A168" s="34">
        <v>167</v>
      </c>
      <c r="B168" s="16" t="str">
        <f>"マサの留守番"</f>
        <v>マサの留守番</v>
      </c>
      <c r="C168" s="2" t="str">
        <f>"下"</f>
        <v>下</v>
      </c>
      <c r="D168" s="17" t="str">
        <f>"宮部 みゆき／作"</f>
        <v>宮部 みゆき／作</v>
      </c>
      <c r="E168" s="17" t="str">
        <f>"千野 えなが／絵"</f>
        <v>千野 えなが／絵</v>
      </c>
      <c r="F168" s="3" t="str">
        <f t="shared" si="6"/>
        <v>講談社</v>
      </c>
      <c r="G168" s="15">
        <v>2010</v>
      </c>
    </row>
    <row r="169" spans="1:7" ht="25.5" customHeight="1" x14ac:dyDescent="0.15">
      <c r="A169" s="34">
        <v>168</v>
      </c>
      <c r="B169" s="16" t="str">
        <f>"魔女館へようこそ"</f>
        <v>魔女館へようこそ</v>
      </c>
      <c r="C169" s="2" t="str">
        <f>"上"</f>
        <v>上</v>
      </c>
      <c r="D169" s="17" t="str">
        <f t="shared" ref="D169:D174" si="10">"つくも ようこ／作"</f>
        <v>つくも ようこ／作</v>
      </c>
      <c r="E169" s="17" t="str">
        <f t="shared" ref="E169:E174" si="11">"CLAMP／絵"</f>
        <v>CLAMP／絵</v>
      </c>
      <c r="F169" s="3" t="str">
        <f t="shared" si="6"/>
        <v>講談社</v>
      </c>
      <c r="G169" s="15">
        <v>2009</v>
      </c>
    </row>
    <row r="170" spans="1:7" ht="27" customHeight="1" x14ac:dyDescent="0.15">
      <c r="A170" s="34">
        <v>169</v>
      </c>
      <c r="B170" s="16" t="str">
        <f>"魔女館へようこそ"</f>
        <v>魔女館へようこそ</v>
      </c>
      <c r="C170" s="2" t="str">
        <f>"下"</f>
        <v>下</v>
      </c>
      <c r="D170" s="17" t="str">
        <f t="shared" si="10"/>
        <v>つくも ようこ／作</v>
      </c>
      <c r="E170" s="17" t="str">
        <f t="shared" si="11"/>
        <v>CLAMP／絵</v>
      </c>
      <c r="F170" s="3" t="str">
        <f t="shared" si="6"/>
        <v>講談社</v>
      </c>
      <c r="G170" s="15">
        <v>2009</v>
      </c>
    </row>
    <row r="171" spans="1:7" ht="25.5" customHeight="1" x14ac:dyDescent="0.15">
      <c r="A171" s="34">
        <v>170</v>
      </c>
      <c r="B171" s="16" t="str">
        <f>"魔女館と月の占い師"</f>
        <v>魔女館と月の占い師</v>
      </c>
      <c r="C171" s="2" t="str">
        <f>"上"</f>
        <v>上</v>
      </c>
      <c r="D171" s="17" t="str">
        <f t="shared" si="10"/>
        <v>つくも ようこ／作</v>
      </c>
      <c r="E171" s="17" t="str">
        <f t="shared" si="11"/>
        <v>CLAMP／絵</v>
      </c>
      <c r="F171" s="3" t="str">
        <f t="shared" si="6"/>
        <v>講談社</v>
      </c>
      <c r="G171" s="15">
        <v>2011</v>
      </c>
    </row>
    <row r="172" spans="1:7" ht="32.25" customHeight="1" x14ac:dyDescent="0.15">
      <c r="A172" s="34">
        <v>171</v>
      </c>
      <c r="B172" s="16" t="str">
        <f>"魔女館と月の占い師"</f>
        <v>魔女館と月の占い師</v>
      </c>
      <c r="C172" s="2" t="str">
        <f>"下"</f>
        <v>下</v>
      </c>
      <c r="D172" s="17" t="str">
        <f t="shared" si="10"/>
        <v>つくも ようこ／作</v>
      </c>
      <c r="E172" s="17" t="str">
        <f t="shared" si="11"/>
        <v>CLAMP／絵</v>
      </c>
      <c r="F172" s="3" t="str">
        <f t="shared" si="6"/>
        <v>講談社</v>
      </c>
      <c r="G172" s="15">
        <v>2011</v>
      </c>
    </row>
    <row r="173" spans="1:7" ht="29.25" customHeight="1" x14ac:dyDescent="0.15">
      <c r="A173" s="34">
        <v>172</v>
      </c>
      <c r="B173" s="16" t="str">
        <f>"魔女館と秘密のチャンネル"</f>
        <v>魔女館と秘密のチャンネル</v>
      </c>
      <c r="C173" s="2" t="str">
        <f>"上"</f>
        <v>上</v>
      </c>
      <c r="D173" s="17" t="str">
        <f t="shared" si="10"/>
        <v>つくも ようこ／作</v>
      </c>
      <c r="E173" s="17" t="str">
        <f t="shared" si="11"/>
        <v>CLAMP／絵</v>
      </c>
      <c r="F173" s="3" t="str">
        <f t="shared" si="6"/>
        <v>講談社</v>
      </c>
      <c r="G173" s="15">
        <v>2010</v>
      </c>
    </row>
    <row r="174" spans="1:7" ht="26.25" customHeight="1" x14ac:dyDescent="0.15">
      <c r="A174" s="34">
        <v>173</v>
      </c>
      <c r="B174" s="16" t="str">
        <f>"魔女館と秘密のチャンネル"</f>
        <v>魔女館と秘密のチャンネル</v>
      </c>
      <c r="C174" s="2" t="str">
        <f>"下"</f>
        <v>下</v>
      </c>
      <c r="D174" s="17" t="str">
        <f t="shared" si="10"/>
        <v>つくも ようこ／作</v>
      </c>
      <c r="E174" s="17" t="str">
        <f t="shared" si="11"/>
        <v>CLAMP／絵</v>
      </c>
      <c r="F174" s="3" t="str">
        <f t="shared" si="6"/>
        <v>講談社</v>
      </c>
      <c r="G174" s="15">
        <v>2010</v>
      </c>
    </row>
    <row r="175" spans="1:7" ht="24.75" customHeight="1" x14ac:dyDescent="0.15">
      <c r="A175" s="34">
        <v>174</v>
      </c>
      <c r="B175" s="16" t="str">
        <f>"まどわしの教室"</f>
        <v>まどわしの教室</v>
      </c>
      <c r="C175" s="2" t="str">
        <f>"上"</f>
        <v>上</v>
      </c>
      <c r="D175" s="17" t="str">
        <f>"香谷 美季／作"</f>
        <v>香谷 美季／作</v>
      </c>
      <c r="E175" s="17" t="str">
        <f>"友風子／絵"</f>
        <v>友風子／絵</v>
      </c>
      <c r="F175" s="3" t="str">
        <f t="shared" si="6"/>
        <v>講談社</v>
      </c>
      <c r="G175" s="15">
        <v>2010</v>
      </c>
    </row>
    <row r="176" spans="1:7" ht="27.75" customHeight="1" x14ac:dyDescent="0.15">
      <c r="A176" s="34">
        <v>175</v>
      </c>
      <c r="B176" s="16" t="str">
        <f>"まどわしの教室"</f>
        <v>まどわしの教室</v>
      </c>
      <c r="C176" s="2" t="str">
        <f>"下"</f>
        <v>下</v>
      </c>
      <c r="D176" s="17" t="str">
        <f>"香谷 美季／作"</f>
        <v>香谷 美季／作</v>
      </c>
      <c r="E176" s="17" t="str">
        <f>"友風子／絵"</f>
        <v>友風子／絵</v>
      </c>
      <c r="F176" s="3" t="str">
        <f t="shared" si="6"/>
        <v>講談社</v>
      </c>
      <c r="G176" s="15">
        <v>2010</v>
      </c>
    </row>
    <row r="177" spans="1:7" ht="24" customHeight="1" x14ac:dyDescent="0.15">
      <c r="A177" s="34">
        <v>176</v>
      </c>
      <c r="B177" s="16" t="s">
        <v>318</v>
      </c>
      <c r="C177" s="2" t="s">
        <v>314</v>
      </c>
      <c r="D177" s="17" t="s">
        <v>319</v>
      </c>
      <c r="E177" s="17" t="s">
        <v>320</v>
      </c>
      <c r="F177" s="28" t="str">
        <f t="shared" si="6"/>
        <v>講談社</v>
      </c>
      <c r="G177" s="15">
        <v>2012</v>
      </c>
    </row>
    <row r="178" spans="1:7" ht="27" customHeight="1" x14ac:dyDescent="0.15">
      <c r="A178" s="34">
        <v>177</v>
      </c>
      <c r="B178" s="16" t="s">
        <v>318</v>
      </c>
      <c r="C178" s="2" t="s">
        <v>286</v>
      </c>
      <c r="D178" s="17" t="s">
        <v>319</v>
      </c>
      <c r="E178" s="17" t="s">
        <v>320</v>
      </c>
      <c r="F178" s="28" t="str">
        <f t="shared" si="6"/>
        <v>講談社</v>
      </c>
      <c r="G178" s="15">
        <v>2012</v>
      </c>
    </row>
    <row r="179" spans="1:7" ht="26.25" customHeight="1" x14ac:dyDescent="0.15">
      <c r="A179" s="34">
        <v>178</v>
      </c>
      <c r="B179" s="16" t="str">
        <f>"耳なし芳一・雪女"</f>
        <v>耳なし芳一・雪女</v>
      </c>
      <c r="C179" s="2" t="str">
        <f>"上"</f>
        <v>上</v>
      </c>
      <c r="D179" s="17" t="str">
        <f>"小泉 八雲／作"</f>
        <v>小泉 八雲／作</v>
      </c>
      <c r="E179" s="17" t="str">
        <f>"保永 貞夫／訳"</f>
        <v>保永 貞夫／訳</v>
      </c>
      <c r="F179" s="3" t="str">
        <f t="shared" si="6"/>
        <v>講談社</v>
      </c>
      <c r="G179" s="15">
        <v>2011</v>
      </c>
    </row>
    <row r="180" spans="1:7" ht="24.75" customHeight="1" x14ac:dyDescent="0.15">
      <c r="A180" s="34">
        <v>179</v>
      </c>
      <c r="B180" s="16" t="str">
        <f>"耳なし芳一・雪女"</f>
        <v>耳なし芳一・雪女</v>
      </c>
      <c r="C180" s="2" t="str">
        <f>"下"</f>
        <v>下</v>
      </c>
      <c r="D180" s="17" t="str">
        <f>"小泉 八雲／作"</f>
        <v>小泉 八雲／作</v>
      </c>
      <c r="E180" s="17" t="str">
        <f>"保永 貞夫／訳"</f>
        <v>保永 貞夫／訳</v>
      </c>
      <c r="F180" s="3" t="str">
        <f t="shared" si="6"/>
        <v>講談社</v>
      </c>
      <c r="G180" s="15">
        <v>2011</v>
      </c>
    </row>
    <row r="181" spans="1:7" ht="25.5" customHeight="1" x14ac:dyDescent="0.15">
      <c r="A181" s="34">
        <v>180</v>
      </c>
      <c r="B181" s="16" t="str">
        <f>"迷宮のマーメイド"</f>
        <v>迷宮のマーメイド</v>
      </c>
      <c r="C181" s="2" t="str">
        <f>"上"</f>
        <v>上</v>
      </c>
      <c r="D181" s="17" t="str">
        <f>"池田 美代子／作"</f>
        <v>池田 美代子／作</v>
      </c>
      <c r="E181" s="17" t="str">
        <f>"尾谷 おさむ／絵"</f>
        <v>尾谷 おさむ／絵</v>
      </c>
      <c r="F181" s="3" t="str">
        <f t="shared" si="6"/>
        <v>講談社</v>
      </c>
      <c r="G181" s="15">
        <v>2010</v>
      </c>
    </row>
    <row r="182" spans="1:7" ht="27" customHeight="1" x14ac:dyDescent="0.15">
      <c r="A182" s="34">
        <v>181</v>
      </c>
      <c r="B182" s="16" t="str">
        <f>"迷宮のマーメイド"</f>
        <v>迷宮のマーメイド</v>
      </c>
      <c r="C182" s="2" t="str">
        <f>"下"</f>
        <v>下</v>
      </c>
      <c r="D182" s="17" t="str">
        <f>"池田 美代子／作"</f>
        <v>池田 美代子／作</v>
      </c>
      <c r="E182" s="17" t="str">
        <f>"尾谷 おさむ／絵"</f>
        <v>尾谷 おさむ／絵</v>
      </c>
      <c r="F182" s="3" t="str">
        <f t="shared" si="6"/>
        <v>講談社</v>
      </c>
      <c r="G182" s="15">
        <v>2010</v>
      </c>
    </row>
    <row r="183" spans="1:7" ht="37.5" customHeight="1" x14ac:dyDescent="0.15">
      <c r="A183" s="34">
        <v>182</v>
      </c>
      <c r="B183" s="16" t="s">
        <v>304</v>
      </c>
      <c r="C183" s="2" t="s">
        <v>284</v>
      </c>
      <c r="D183" s="29" t="s">
        <v>305</v>
      </c>
      <c r="E183" s="17" t="s">
        <v>306</v>
      </c>
      <c r="F183" s="28" t="s">
        <v>298</v>
      </c>
      <c r="G183" s="15">
        <v>2013</v>
      </c>
    </row>
    <row r="184" spans="1:7" ht="40.5" customHeight="1" x14ac:dyDescent="0.15">
      <c r="A184" s="34">
        <v>183</v>
      </c>
      <c r="B184" s="16" t="s">
        <v>304</v>
      </c>
      <c r="C184" s="2" t="s">
        <v>286</v>
      </c>
      <c r="D184" s="29" t="s">
        <v>305</v>
      </c>
      <c r="E184" s="17" t="s">
        <v>306</v>
      </c>
      <c r="F184" s="28" t="s">
        <v>298</v>
      </c>
      <c r="G184" s="15">
        <v>2013</v>
      </c>
    </row>
    <row r="185" spans="1:7" ht="43.5" customHeight="1" x14ac:dyDescent="0.15">
      <c r="A185" s="34">
        <v>184</v>
      </c>
      <c r="B185" s="1" t="s">
        <v>332</v>
      </c>
      <c r="C185" s="2" t="s">
        <v>333</v>
      </c>
      <c r="D185" s="29" t="s">
        <v>305</v>
      </c>
      <c r="E185" s="17" t="s">
        <v>306</v>
      </c>
      <c r="F185" s="30" t="s">
        <v>298</v>
      </c>
      <c r="G185" s="15">
        <v>2014</v>
      </c>
    </row>
    <row r="186" spans="1:7" ht="42" customHeight="1" x14ac:dyDescent="0.15">
      <c r="A186" s="34">
        <v>185</v>
      </c>
      <c r="B186" s="1" t="s">
        <v>332</v>
      </c>
      <c r="C186" s="2" t="s">
        <v>334</v>
      </c>
      <c r="D186" s="29" t="s">
        <v>305</v>
      </c>
      <c r="E186" s="17" t="s">
        <v>306</v>
      </c>
      <c r="F186" s="30" t="s">
        <v>298</v>
      </c>
      <c r="G186" s="15">
        <v>2014</v>
      </c>
    </row>
    <row r="187" spans="1:7" ht="39.75" customHeight="1" x14ac:dyDescent="0.15">
      <c r="A187" s="34">
        <v>186</v>
      </c>
      <c r="B187" s="1" t="s">
        <v>332</v>
      </c>
      <c r="C187" s="2" t="s">
        <v>335</v>
      </c>
      <c r="D187" s="29" t="s">
        <v>305</v>
      </c>
      <c r="E187" s="17" t="s">
        <v>306</v>
      </c>
      <c r="F187" s="30" t="s">
        <v>298</v>
      </c>
      <c r="G187" s="15">
        <v>2014</v>
      </c>
    </row>
    <row r="188" spans="1:7" ht="26.25" customHeight="1" x14ac:dyDescent="0.15">
      <c r="A188" s="34">
        <v>187</v>
      </c>
      <c r="B188" s="16" t="str">
        <f>"もっと泣いちゃいそうだよ"</f>
        <v>もっと泣いちゃいそうだよ</v>
      </c>
      <c r="C188" s="2" t="str">
        <f>"上"</f>
        <v>上</v>
      </c>
      <c r="D188" s="17" t="str">
        <f>"小林 深雪／作"</f>
        <v>小林 深雪／作</v>
      </c>
      <c r="E188" s="17" t="str">
        <f>"牧村 久実／絵"</f>
        <v>牧村 久実／絵</v>
      </c>
      <c r="F188" s="3" t="str">
        <f t="shared" si="6"/>
        <v>講談社</v>
      </c>
      <c r="G188" s="15">
        <v>2010</v>
      </c>
    </row>
    <row r="189" spans="1:7" ht="24.75" customHeight="1" x14ac:dyDescent="0.15">
      <c r="A189" s="34">
        <v>188</v>
      </c>
      <c r="B189" s="16" t="str">
        <f>"もっと泣いちゃいそうだよ"</f>
        <v>もっと泣いちゃいそうだよ</v>
      </c>
      <c r="C189" s="2" t="str">
        <f>"下"</f>
        <v>下</v>
      </c>
      <c r="D189" s="17" t="str">
        <f>"小林 深雪／作"</f>
        <v>小林 深雪／作</v>
      </c>
      <c r="E189" s="17" t="str">
        <f>"牧村 久実／絵"</f>
        <v>牧村 久実／絵</v>
      </c>
      <c r="F189" s="3" t="str">
        <f t="shared" si="6"/>
        <v>講談社</v>
      </c>
      <c r="G189" s="15">
        <v>2010</v>
      </c>
    </row>
    <row r="190" spans="1:7" ht="40.5" customHeight="1" x14ac:dyDescent="0.15">
      <c r="A190" s="34">
        <v>189</v>
      </c>
      <c r="B190" s="1" t="s">
        <v>153</v>
      </c>
      <c r="C190" s="2" t="str">
        <f>"上"</f>
        <v>上</v>
      </c>
      <c r="D190" s="17" t="str">
        <f>"服部 千春／作"</f>
        <v>服部 千春／作</v>
      </c>
      <c r="E190" s="17" t="str">
        <f>"高里 むつる／絵"</f>
        <v>高里 むつる／絵</v>
      </c>
      <c r="F190" s="3" t="str">
        <f t="shared" si="6"/>
        <v>講談社</v>
      </c>
      <c r="G190" s="15">
        <v>2009</v>
      </c>
    </row>
    <row r="191" spans="1:7" ht="37.5" customHeight="1" x14ac:dyDescent="0.15">
      <c r="A191" s="34">
        <v>190</v>
      </c>
      <c r="B191" s="1" t="s">
        <v>154</v>
      </c>
      <c r="C191" s="2" t="str">
        <f>"下"</f>
        <v>下</v>
      </c>
      <c r="D191" s="17" t="str">
        <f>"服部 千春／作"</f>
        <v>服部 千春／作</v>
      </c>
      <c r="E191" s="17" t="str">
        <f>"高里 むつる／絵"</f>
        <v>高里 むつる／絵</v>
      </c>
      <c r="F191" s="3" t="str">
        <f t="shared" si="6"/>
        <v>講談社</v>
      </c>
      <c r="G191" s="15">
        <v>2009</v>
      </c>
    </row>
    <row r="192" spans="1:7" ht="40.5" customHeight="1" x14ac:dyDescent="0.15">
      <c r="A192" s="34">
        <v>191</v>
      </c>
      <c r="B192" s="1" t="s">
        <v>155</v>
      </c>
      <c r="C192" s="2" t="str">
        <f>"上"</f>
        <v>上</v>
      </c>
      <c r="D192" s="17" t="str">
        <f>"服部 千春／作"</f>
        <v>服部 千春／作</v>
      </c>
      <c r="E192" s="17" t="str">
        <f>"高里 むつる／絵"</f>
        <v>高里 むつる／絵</v>
      </c>
      <c r="F192" s="3" t="str">
        <f t="shared" si="6"/>
        <v>講談社</v>
      </c>
      <c r="G192" s="15">
        <v>2010</v>
      </c>
    </row>
    <row r="193" spans="1:7" ht="35.25" customHeight="1" x14ac:dyDescent="0.15">
      <c r="A193" s="34">
        <v>192</v>
      </c>
      <c r="B193" s="1" t="s">
        <v>382</v>
      </c>
      <c r="C193" s="2" t="str">
        <f>"下"</f>
        <v>下</v>
      </c>
      <c r="D193" s="17" t="str">
        <f>"服部 千春／作"</f>
        <v>服部 千春／作</v>
      </c>
      <c r="E193" s="17" t="str">
        <f>"高里 むつる／絵"</f>
        <v>高里 むつる／絵</v>
      </c>
      <c r="F193" s="3" t="str">
        <f t="shared" si="6"/>
        <v>講談社</v>
      </c>
      <c r="G193" s="15">
        <v>2010</v>
      </c>
    </row>
    <row r="194" spans="1:7" ht="36.75" customHeight="1" x14ac:dyDescent="0.15">
      <c r="A194" s="34">
        <v>193</v>
      </c>
      <c r="B194" s="1" t="s">
        <v>321</v>
      </c>
      <c r="C194" s="2" t="s">
        <v>314</v>
      </c>
      <c r="D194" s="29" t="s">
        <v>322</v>
      </c>
      <c r="E194" s="17" t="s">
        <v>323</v>
      </c>
      <c r="F194" s="28" t="s">
        <v>298</v>
      </c>
      <c r="G194" s="15">
        <v>2012</v>
      </c>
    </row>
    <row r="195" spans="1:7" ht="38.25" customHeight="1" x14ac:dyDescent="0.15">
      <c r="A195" s="34">
        <v>194</v>
      </c>
      <c r="B195" s="1" t="s">
        <v>321</v>
      </c>
      <c r="C195" s="2" t="s">
        <v>286</v>
      </c>
      <c r="D195" s="29" t="s">
        <v>322</v>
      </c>
      <c r="E195" s="17" t="s">
        <v>323</v>
      </c>
      <c r="F195" s="28" t="s">
        <v>298</v>
      </c>
      <c r="G195" s="15">
        <v>2012</v>
      </c>
    </row>
    <row r="196" spans="1:7" ht="30.75" customHeight="1" x14ac:dyDescent="0.15">
      <c r="A196" s="34">
        <v>195</v>
      </c>
      <c r="B196" s="16" t="str">
        <f t="shared" ref="B196:B208" si="12">"若おかみは小学生!"</f>
        <v>若おかみは小学生!</v>
      </c>
      <c r="C196" s="2" t="str">
        <f>"上"</f>
        <v>上</v>
      </c>
      <c r="D196" s="17" t="str">
        <f t="shared" ref="D196:D208" si="13">"令丈 ヒロ子／作"</f>
        <v>令丈 ヒロ子／作</v>
      </c>
      <c r="E196" s="17" t="str">
        <f t="shared" ref="E196:E208" si="14">"亜沙美／絵"</f>
        <v>亜沙美／絵</v>
      </c>
      <c r="F196" s="3" t="str">
        <f t="shared" si="6"/>
        <v>講談社</v>
      </c>
      <c r="G196" s="15">
        <v>2009</v>
      </c>
    </row>
    <row r="197" spans="1:7" ht="33.75" customHeight="1" x14ac:dyDescent="0.15">
      <c r="A197" s="34">
        <v>196</v>
      </c>
      <c r="B197" s="16" t="str">
        <f t="shared" si="12"/>
        <v>若おかみは小学生!</v>
      </c>
      <c r="C197" s="2" t="str">
        <f>"下"</f>
        <v>下</v>
      </c>
      <c r="D197" s="17" t="str">
        <f t="shared" si="13"/>
        <v>令丈 ヒロ子／作</v>
      </c>
      <c r="E197" s="17" t="str">
        <f t="shared" si="14"/>
        <v>亜沙美／絵</v>
      </c>
      <c r="F197" s="3" t="str">
        <f t="shared" si="6"/>
        <v>講談社</v>
      </c>
      <c r="G197" s="15">
        <v>2009</v>
      </c>
    </row>
    <row r="198" spans="1:7" ht="30" customHeight="1" x14ac:dyDescent="0.15">
      <c r="A198" s="34">
        <v>197</v>
      </c>
      <c r="B198" s="16" t="str">
        <f t="shared" si="12"/>
        <v>若おかみは小学生!</v>
      </c>
      <c r="C198" s="2" t="str">
        <f>"Part2"</f>
        <v>Part2</v>
      </c>
      <c r="D198" s="17" t="str">
        <f t="shared" si="13"/>
        <v>令丈 ヒロ子／作</v>
      </c>
      <c r="E198" s="17" t="str">
        <f t="shared" si="14"/>
        <v>亜沙美／絵</v>
      </c>
      <c r="F198" s="3" t="str">
        <f t="shared" si="6"/>
        <v>講談社</v>
      </c>
      <c r="G198" s="15">
        <v>2010</v>
      </c>
    </row>
    <row r="199" spans="1:7" ht="29.25" customHeight="1" x14ac:dyDescent="0.15">
      <c r="A199" s="34">
        <v>198</v>
      </c>
      <c r="B199" s="16" t="str">
        <f t="shared" si="12"/>
        <v>若おかみは小学生!</v>
      </c>
      <c r="C199" s="2" t="str">
        <f>"part3"</f>
        <v>part3</v>
      </c>
      <c r="D199" s="17" t="str">
        <f t="shared" si="13"/>
        <v>令丈 ヒロ子／作</v>
      </c>
      <c r="E199" s="17" t="str">
        <f t="shared" si="14"/>
        <v>亜沙美／絵</v>
      </c>
      <c r="F199" s="3" t="str">
        <f t="shared" si="6"/>
        <v>講談社</v>
      </c>
      <c r="G199" s="15">
        <v>2011</v>
      </c>
    </row>
    <row r="200" spans="1:7" ht="29.25" customHeight="1" x14ac:dyDescent="0.15">
      <c r="A200" s="34">
        <v>199</v>
      </c>
      <c r="B200" s="16" t="str">
        <f t="shared" si="12"/>
        <v>若おかみは小学生!</v>
      </c>
      <c r="C200" s="2" t="str">
        <f>"PART4"</f>
        <v>PART4</v>
      </c>
      <c r="D200" s="17" t="str">
        <f t="shared" si="13"/>
        <v>令丈 ヒロ子／作</v>
      </c>
      <c r="E200" s="17" t="str">
        <f t="shared" si="14"/>
        <v>亜沙美／絵</v>
      </c>
      <c r="F200" s="3" t="str">
        <f t="shared" si="6"/>
        <v>講談社</v>
      </c>
      <c r="G200" s="15">
        <v>2011</v>
      </c>
    </row>
    <row r="201" spans="1:7" ht="29.25" customHeight="1" x14ac:dyDescent="0.15">
      <c r="A201" s="34">
        <v>200</v>
      </c>
      <c r="B201" s="16" t="str">
        <f t="shared" si="12"/>
        <v>若おかみは小学生!</v>
      </c>
      <c r="C201" s="2" t="s">
        <v>324</v>
      </c>
      <c r="D201" s="17" t="str">
        <f t="shared" si="13"/>
        <v>令丈 ヒロ子／作</v>
      </c>
      <c r="E201" s="17" t="str">
        <f t="shared" si="14"/>
        <v>亜沙美／絵</v>
      </c>
      <c r="F201" s="28" t="str">
        <f t="shared" si="6"/>
        <v>講談社</v>
      </c>
      <c r="G201" s="15">
        <v>2012</v>
      </c>
    </row>
    <row r="202" spans="1:7" ht="32.25" customHeight="1" x14ac:dyDescent="0.15">
      <c r="A202" s="34">
        <v>201</v>
      </c>
      <c r="B202" s="16" t="str">
        <f t="shared" si="12"/>
        <v>若おかみは小学生!</v>
      </c>
      <c r="C202" s="2" t="s">
        <v>325</v>
      </c>
      <c r="D202" s="17" t="str">
        <f t="shared" si="13"/>
        <v>令丈 ヒロ子／作</v>
      </c>
      <c r="E202" s="17" t="str">
        <f t="shared" si="14"/>
        <v>亜沙美／絵</v>
      </c>
      <c r="F202" s="28" t="str">
        <f t="shared" si="6"/>
        <v>講談社</v>
      </c>
      <c r="G202" s="15">
        <v>2012</v>
      </c>
    </row>
    <row r="203" spans="1:7" ht="29.25" customHeight="1" x14ac:dyDescent="0.15">
      <c r="A203" s="34">
        <v>202</v>
      </c>
      <c r="B203" s="16" t="str">
        <f t="shared" si="12"/>
        <v>若おかみは小学生!</v>
      </c>
      <c r="C203" s="2" t="s">
        <v>307</v>
      </c>
      <c r="D203" s="17" t="str">
        <f t="shared" si="13"/>
        <v>令丈 ヒロ子／作</v>
      </c>
      <c r="E203" s="17" t="str">
        <f t="shared" si="14"/>
        <v>亜沙美／絵</v>
      </c>
      <c r="F203" s="28" t="str">
        <f t="shared" si="6"/>
        <v>講談社</v>
      </c>
      <c r="G203" s="15">
        <v>2013</v>
      </c>
    </row>
    <row r="204" spans="1:7" ht="29.25" customHeight="1" x14ac:dyDescent="0.15">
      <c r="A204" s="34">
        <v>203</v>
      </c>
      <c r="B204" s="16" t="str">
        <f t="shared" si="12"/>
        <v>若おかみは小学生!</v>
      </c>
      <c r="C204" s="2" t="s">
        <v>308</v>
      </c>
      <c r="D204" s="17" t="str">
        <f t="shared" si="13"/>
        <v>令丈 ヒロ子／作</v>
      </c>
      <c r="E204" s="17" t="str">
        <f t="shared" si="14"/>
        <v>亜沙美／絵</v>
      </c>
      <c r="F204" s="28" t="str">
        <f t="shared" si="6"/>
        <v>講談社</v>
      </c>
      <c r="G204" s="15">
        <v>2013</v>
      </c>
    </row>
    <row r="205" spans="1:7" ht="27.75" customHeight="1" x14ac:dyDescent="0.15">
      <c r="A205" s="34">
        <v>204</v>
      </c>
      <c r="B205" s="16" t="str">
        <f t="shared" si="12"/>
        <v>若おかみは小学生!</v>
      </c>
      <c r="C205" s="2" t="s">
        <v>367</v>
      </c>
      <c r="D205" s="17" t="str">
        <f t="shared" si="13"/>
        <v>令丈 ヒロ子／作</v>
      </c>
      <c r="E205" s="17" t="str">
        <f t="shared" si="14"/>
        <v>亜沙美／絵</v>
      </c>
      <c r="F205" s="30" t="str">
        <f t="shared" si="6"/>
        <v>講談社</v>
      </c>
      <c r="G205" s="15">
        <v>2014</v>
      </c>
    </row>
    <row r="206" spans="1:7" ht="26.25" customHeight="1" x14ac:dyDescent="0.15">
      <c r="A206" s="34">
        <v>205</v>
      </c>
      <c r="B206" s="16" t="str">
        <f t="shared" si="12"/>
        <v>若おかみは小学生!</v>
      </c>
      <c r="C206" s="2" t="s">
        <v>368</v>
      </c>
      <c r="D206" s="17" t="str">
        <f t="shared" si="13"/>
        <v>令丈 ヒロ子／作</v>
      </c>
      <c r="E206" s="17" t="str">
        <f t="shared" si="14"/>
        <v>亜沙美／絵</v>
      </c>
      <c r="F206" s="30" t="str">
        <f t="shared" si="6"/>
        <v>講談社</v>
      </c>
      <c r="G206" s="15">
        <v>2014</v>
      </c>
    </row>
    <row r="207" spans="1:7" ht="24.75" customHeight="1" x14ac:dyDescent="0.15">
      <c r="A207" s="34">
        <v>206</v>
      </c>
      <c r="B207" s="16" t="str">
        <f t="shared" si="12"/>
        <v>若おかみは小学生!</v>
      </c>
      <c r="C207" s="2" t="s">
        <v>369</v>
      </c>
      <c r="D207" s="17" t="str">
        <f t="shared" si="13"/>
        <v>令丈 ヒロ子／作</v>
      </c>
      <c r="E207" s="17" t="str">
        <f t="shared" si="14"/>
        <v>亜沙美／絵</v>
      </c>
      <c r="F207" s="30" t="str">
        <f t="shared" si="6"/>
        <v>講談社</v>
      </c>
      <c r="G207" s="15">
        <v>2014</v>
      </c>
    </row>
    <row r="208" spans="1:7" ht="28.5" customHeight="1" x14ac:dyDescent="0.15">
      <c r="A208" s="34">
        <v>207</v>
      </c>
      <c r="B208" s="16" t="str">
        <f t="shared" si="12"/>
        <v>若おかみは小学生!</v>
      </c>
      <c r="C208" s="2" t="s">
        <v>370</v>
      </c>
      <c r="D208" s="17" t="str">
        <f t="shared" si="13"/>
        <v>令丈 ヒロ子／作</v>
      </c>
      <c r="E208" s="17" t="str">
        <f t="shared" si="14"/>
        <v>亜沙美／絵</v>
      </c>
      <c r="F208" s="30" t="str">
        <f t="shared" si="6"/>
        <v>講談社</v>
      </c>
      <c r="G208" s="15">
        <v>2014</v>
      </c>
    </row>
    <row r="209" spans="1:7" ht="37.5" customHeight="1" x14ac:dyDescent="0.15">
      <c r="A209" s="34">
        <v>208</v>
      </c>
      <c r="B209" s="16" t="str">
        <f t="shared" ref="B209:B216" si="15">"若草物語"</f>
        <v>若草物語</v>
      </c>
      <c r="C209" s="2" t="str">
        <f>"上"</f>
        <v>上</v>
      </c>
      <c r="D209" s="29" t="s">
        <v>363</v>
      </c>
      <c r="E209" s="17" t="s">
        <v>364</v>
      </c>
      <c r="F209" s="3" t="str">
        <f t="shared" si="6"/>
        <v>講談社</v>
      </c>
      <c r="G209" s="15">
        <v>2011</v>
      </c>
    </row>
    <row r="210" spans="1:7" ht="33.75" customHeight="1" x14ac:dyDescent="0.15">
      <c r="A210" s="34">
        <v>209</v>
      </c>
      <c r="B210" s="16" t="str">
        <f t="shared" si="15"/>
        <v>若草物語</v>
      </c>
      <c r="C210" s="2" t="str">
        <f>"下"</f>
        <v>下</v>
      </c>
      <c r="D210" s="29" t="s">
        <v>363</v>
      </c>
      <c r="E210" s="17" t="s">
        <v>364</v>
      </c>
      <c r="F210" s="3" t="str">
        <f t="shared" si="6"/>
        <v>講談社</v>
      </c>
      <c r="G210" s="15">
        <v>2011</v>
      </c>
    </row>
    <row r="211" spans="1:7" ht="38.25" customHeight="1" x14ac:dyDescent="0.15">
      <c r="A211" s="34">
        <v>210</v>
      </c>
      <c r="B211" s="16" t="str">
        <f t="shared" si="15"/>
        <v>若草物語</v>
      </c>
      <c r="C211" s="2" t="str">
        <f>"2上"</f>
        <v>2上</v>
      </c>
      <c r="D211" s="29" t="s">
        <v>363</v>
      </c>
      <c r="E211" s="17" t="s">
        <v>364</v>
      </c>
      <c r="F211" s="3" t="str">
        <f t="shared" ref="F211:F216" si="16">"講談社"</f>
        <v>講談社</v>
      </c>
      <c r="G211" s="15">
        <v>2012</v>
      </c>
    </row>
    <row r="212" spans="1:7" ht="36.75" customHeight="1" x14ac:dyDescent="0.15">
      <c r="A212" s="34">
        <v>211</v>
      </c>
      <c r="B212" s="16" t="str">
        <f t="shared" si="15"/>
        <v>若草物語</v>
      </c>
      <c r="C212" s="2" t="str">
        <f>"2下"</f>
        <v>2下</v>
      </c>
      <c r="D212" s="29" t="s">
        <v>363</v>
      </c>
      <c r="E212" s="17" t="s">
        <v>364</v>
      </c>
      <c r="F212" s="3" t="str">
        <f t="shared" si="16"/>
        <v>講談社</v>
      </c>
      <c r="G212" s="15">
        <v>2012</v>
      </c>
    </row>
    <row r="213" spans="1:7" ht="33" customHeight="1" x14ac:dyDescent="0.15">
      <c r="A213" s="34">
        <v>212</v>
      </c>
      <c r="B213" s="16" t="str">
        <f t="shared" si="15"/>
        <v>若草物語</v>
      </c>
      <c r="C213" s="2" t="s">
        <v>309</v>
      </c>
      <c r="D213" s="29" t="s">
        <v>363</v>
      </c>
      <c r="E213" s="17" t="s">
        <v>364</v>
      </c>
      <c r="F213" s="28" t="str">
        <f t="shared" si="16"/>
        <v>講談社</v>
      </c>
      <c r="G213" s="15">
        <v>2013</v>
      </c>
    </row>
    <row r="214" spans="1:7" ht="36" customHeight="1" x14ac:dyDescent="0.15">
      <c r="A214" s="34">
        <v>213</v>
      </c>
      <c r="B214" s="16" t="str">
        <f t="shared" si="15"/>
        <v>若草物語</v>
      </c>
      <c r="C214" s="2" t="s">
        <v>310</v>
      </c>
      <c r="D214" s="29" t="s">
        <v>363</v>
      </c>
      <c r="E214" s="17" t="s">
        <v>364</v>
      </c>
      <c r="F214" s="28" t="str">
        <f t="shared" si="16"/>
        <v>講談社</v>
      </c>
      <c r="G214" s="15">
        <v>2013</v>
      </c>
    </row>
    <row r="215" spans="1:7" ht="36" customHeight="1" x14ac:dyDescent="0.15">
      <c r="A215" s="34">
        <v>214</v>
      </c>
      <c r="B215" s="16" t="str">
        <f t="shared" si="15"/>
        <v>若草物語</v>
      </c>
      <c r="C215" s="2" t="s">
        <v>366</v>
      </c>
      <c r="D215" s="29" t="s">
        <v>363</v>
      </c>
      <c r="E215" s="17" t="s">
        <v>364</v>
      </c>
      <c r="F215" s="30" t="str">
        <f t="shared" si="16"/>
        <v>講談社</v>
      </c>
      <c r="G215" s="15">
        <v>2014</v>
      </c>
    </row>
    <row r="216" spans="1:7" ht="35.25" customHeight="1" x14ac:dyDescent="0.15">
      <c r="A216" s="34">
        <v>215</v>
      </c>
      <c r="B216" s="16" t="str">
        <f t="shared" si="15"/>
        <v>若草物語</v>
      </c>
      <c r="C216" s="2" t="s">
        <v>346</v>
      </c>
      <c r="D216" s="29" t="s">
        <v>363</v>
      </c>
      <c r="E216" s="17" t="s">
        <v>364</v>
      </c>
      <c r="F216" s="30" t="str">
        <f t="shared" si="16"/>
        <v>講談社</v>
      </c>
      <c r="G216" s="15">
        <v>2014</v>
      </c>
    </row>
  </sheetData>
  <mergeCells count="1">
    <mergeCell ref="D1:E1"/>
  </mergeCells>
  <phoneticPr fontId="1"/>
  <pageMargins left="0.51181102362204722" right="0.51181102362204722" top="0.94488188976377963" bottom="0.94488188976377963" header="0.51181102362204722" footer="0.31496062992125984"/>
  <pageSetup paperSize="9" orientation="portrait" r:id="rId1"/>
  <headerFooter>
    <oddHeader>&amp;L&amp;"FGP角ｺﾞｼｯｸ体Ca-L,太字"&amp;16講談社大きな文字の青い鳥文庫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4" workbookViewId="0">
      <selection activeCell="C2" sqref="C2:C33"/>
    </sheetView>
  </sheetViews>
  <sheetFormatPr defaultRowHeight="13.5" x14ac:dyDescent="0.15"/>
  <cols>
    <col min="1" max="1" width="3.75" style="4" customWidth="1"/>
    <col min="2" max="2" width="51.875" customWidth="1"/>
    <col min="3" max="3" width="16.125" customWidth="1"/>
    <col min="4" max="4" width="16.5" customWidth="1"/>
  </cols>
  <sheetData>
    <row r="1" spans="1:4" ht="18.75" customHeight="1" x14ac:dyDescent="0.15">
      <c r="A1" s="3"/>
      <c r="B1" s="3" t="s">
        <v>48</v>
      </c>
      <c r="C1" s="3" t="s">
        <v>33</v>
      </c>
      <c r="D1" s="3" t="s">
        <v>152</v>
      </c>
    </row>
    <row r="2" spans="1:4" ht="18.75" customHeight="1" x14ac:dyDescent="0.15">
      <c r="A2" s="3">
        <v>1</v>
      </c>
      <c r="B2" s="22" t="s">
        <v>156</v>
      </c>
      <c r="C2" s="40" t="s">
        <v>157</v>
      </c>
      <c r="D2" s="40" t="s">
        <v>157</v>
      </c>
    </row>
    <row r="3" spans="1:4" ht="18.75" customHeight="1" x14ac:dyDescent="0.15">
      <c r="A3" s="3">
        <v>2</v>
      </c>
      <c r="B3" s="22" t="s">
        <v>158</v>
      </c>
      <c r="C3" s="40"/>
      <c r="D3" s="40"/>
    </row>
    <row r="4" spans="1:4" ht="18.75" customHeight="1" x14ac:dyDescent="0.15">
      <c r="A4" s="3">
        <v>3</v>
      </c>
      <c r="B4" s="22" t="s">
        <v>159</v>
      </c>
      <c r="C4" s="40"/>
      <c r="D4" s="40"/>
    </row>
    <row r="5" spans="1:4" ht="18.75" customHeight="1" x14ac:dyDescent="0.15">
      <c r="A5" s="3">
        <v>4</v>
      </c>
      <c r="B5" s="22" t="s">
        <v>160</v>
      </c>
      <c r="C5" s="40"/>
      <c r="D5" s="40"/>
    </row>
    <row r="6" spans="1:4" ht="18.75" customHeight="1" x14ac:dyDescent="0.15">
      <c r="A6" s="3">
        <v>5</v>
      </c>
      <c r="B6" s="22" t="s">
        <v>161</v>
      </c>
      <c r="C6" s="40"/>
      <c r="D6" s="40"/>
    </row>
    <row r="7" spans="1:4" ht="18.75" customHeight="1" x14ac:dyDescent="0.15">
      <c r="A7" s="3">
        <v>6</v>
      </c>
      <c r="B7" s="22" t="s">
        <v>162</v>
      </c>
      <c r="C7" s="40"/>
      <c r="D7" s="40"/>
    </row>
    <row r="8" spans="1:4" ht="18.75" customHeight="1" x14ac:dyDescent="0.15">
      <c r="A8" s="3">
        <v>7</v>
      </c>
      <c r="B8" s="22" t="s">
        <v>163</v>
      </c>
      <c r="C8" s="40"/>
      <c r="D8" s="40"/>
    </row>
    <row r="9" spans="1:4" ht="18.75" customHeight="1" x14ac:dyDescent="0.15">
      <c r="A9" s="3">
        <v>8</v>
      </c>
      <c r="B9" s="22" t="s">
        <v>164</v>
      </c>
      <c r="C9" s="40"/>
      <c r="D9" s="40"/>
    </row>
    <row r="10" spans="1:4" ht="18.75" customHeight="1" x14ac:dyDescent="0.15">
      <c r="A10" s="3">
        <v>9</v>
      </c>
      <c r="B10" s="22" t="s">
        <v>165</v>
      </c>
      <c r="C10" s="40"/>
      <c r="D10" s="40"/>
    </row>
    <row r="11" spans="1:4" ht="18.75" customHeight="1" x14ac:dyDescent="0.15">
      <c r="A11" s="3">
        <v>10</v>
      </c>
      <c r="B11" s="22" t="s">
        <v>166</v>
      </c>
      <c r="C11" s="40"/>
      <c r="D11" s="40"/>
    </row>
    <row r="12" spans="1:4" ht="18.75" customHeight="1" x14ac:dyDescent="0.15">
      <c r="A12" s="3">
        <v>11</v>
      </c>
      <c r="B12" s="22" t="s">
        <v>167</v>
      </c>
      <c r="C12" s="40"/>
      <c r="D12" s="40"/>
    </row>
    <row r="13" spans="1:4" ht="18.75" customHeight="1" x14ac:dyDescent="0.15">
      <c r="A13" s="3">
        <v>12</v>
      </c>
      <c r="B13" s="22" t="s">
        <v>168</v>
      </c>
      <c r="C13" s="40"/>
      <c r="D13" s="40"/>
    </row>
    <row r="14" spans="1:4" ht="18.75" customHeight="1" x14ac:dyDescent="0.15">
      <c r="A14" s="3">
        <v>13</v>
      </c>
      <c r="B14" s="22" t="s">
        <v>169</v>
      </c>
      <c r="C14" s="40"/>
      <c r="D14" s="40"/>
    </row>
    <row r="15" spans="1:4" ht="18.75" customHeight="1" x14ac:dyDescent="0.15">
      <c r="A15" s="3">
        <v>14</v>
      </c>
      <c r="B15" s="22" t="s">
        <v>170</v>
      </c>
      <c r="C15" s="40"/>
      <c r="D15" s="40"/>
    </row>
    <row r="16" spans="1:4" ht="18.75" customHeight="1" x14ac:dyDescent="0.15">
      <c r="A16" s="3">
        <v>15</v>
      </c>
      <c r="B16" s="22" t="s">
        <v>171</v>
      </c>
      <c r="C16" s="40"/>
      <c r="D16" s="40"/>
    </row>
    <row r="17" spans="1:4" ht="18.75" customHeight="1" x14ac:dyDescent="0.15">
      <c r="A17" s="3">
        <v>16</v>
      </c>
      <c r="B17" s="22" t="s">
        <v>172</v>
      </c>
      <c r="C17" s="40"/>
      <c r="D17" s="40"/>
    </row>
    <row r="18" spans="1:4" ht="18.75" customHeight="1" x14ac:dyDescent="0.15">
      <c r="A18" s="3">
        <v>17</v>
      </c>
      <c r="B18" s="22" t="s">
        <v>173</v>
      </c>
      <c r="C18" s="40"/>
      <c r="D18" s="40"/>
    </row>
    <row r="19" spans="1:4" ht="18.75" customHeight="1" x14ac:dyDescent="0.15">
      <c r="A19" s="3">
        <v>18</v>
      </c>
      <c r="B19" s="22" t="s">
        <v>174</v>
      </c>
      <c r="C19" s="40"/>
      <c r="D19" s="40"/>
    </row>
    <row r="20" spans="1:4" ht="18.75" customHeight="1" x14ac:dyDescent="0.15">
      <c r="A20" s="3">
        <v>19</v>
      </c>
      <c r="B20" s="22" t="s">
        <v>175</v>
      </c>
      <c r="C20" s="40"/>
      <c r="D20" s="40"/>
    </row>
    <row r="21" spans="1:4" ht="18.75" customHeight="1" x14ac:dyDescent="0.15">
      <c r="A21" s="3">
        <v>20</v>
      </c>
      <c r="B21" s="22" t="s">
        <v>176</v>
      </c>
      <c r="C21" s="40"/>
      <c r="D21" s="40"/>
    </row>
    <row r="22" spans="1:4" ht="18.75" customHeight="1" x14ac:dyDescent="0.15">
      <c r="A22" s="3">
        <v>21</v>
      </c>
      <c r="B22" s="22" t="s">
        <v>177</v>
      </c>
      <c r="C22" s="40"/>
      <c r="D22" s="40"/>
    </row>
    <row r="23" spans="1:4" ht="18.75" customHeight="1" x14ac:dyDescent="0.15">
      <c r="A23" s="3">
        <v>22</v>
      </c>
      <c r="B23" s="22" t="s">
        <v>178</v>
      </c>
      <c r="C23" s="40"/>
      <c r="D23" s="40"/>
    </row>
    <row r="24" spans="1:4" ht="18.75" customHeight="1" x14ac:dyDescent="0.15">
      <c r="A24" s="3">
        <v>23</v>
      </c>
      <c r="B24" s="22" t="s">
        <v>179</v>
      </c>
      <c r="C24" s="40"/>
      <c r="D24" s="40"/>
    </row>
    <row r="25" spans="1:4" ht="18.75" customHeight="1" x14ac:dyDescent="0.15">
      <c r="A25" s="3">
        <v>24</v>
      </c>
      <c r="B25" s="22" t="s">
        <v>180</v>
      </c>
      <c r="C25" s="40"/>
      <c r="D25" s="40"/>
    </row>
    <row r="26" spans="1:4" ht="18.75" customHeight="1" x14ac:dyDescent="0.15">
      <c r="A26" s="3">
        <v>25</v>
      </c>
      <c r="B26" s="22" t="s">
        <v>181</v>
      </c>
      <c r="C26" s="40"/>
      <c r="D26" s="40"/>
    </row>
    <row r="27" spans="1:4" ht="18.75" customHeight="1" x14ac:dyDescent="0.15">
      <c r="A27" s="3">
        <v>26</v>
      </c>
      <c r="B27" s="22" t="s">
        <v>182</v>
      </c>
      <c r="C27" s="40"/>
      <c r="D27" s="40"/>
    </row>
    <row r="28" spans="1:4" ht="18.75" customHeight="1" x14ac:dyDescent="0.15">
      <c r="A28" s="3">
        <v>27</v>
      </c>
      <c r="B28" s="22" t="s">
        <v>183</v>
      </c>
      <c r="C28" s="40"/>
      <c r="D28" s="40"/>
    </row>
    <row r="29" spans="1:4" ht="18.75" customHeight="1" x14ac:dyDescent="0.15">
      <c r="A29" s="3">
        <v>28</v>
      </c>
      <c r="B29" s="22" t="s">
        <v>184</v>
      </c>
      <c r="C29" s="40"/>
      <c r="D29" s="40"/>
    </row>
    <row r="30" spans="1:4" ht="18.75" customHeight="1" x14ac:dyDescent="0.15">
      <c r="A30" s="3">
        <v>29</v>
      </c>
      <c r="B30" s="22" t="s">
        <v>185</v>
      </c>
      <c r="C30" s="40"/>
      <c r="D30" s="40"/>
    </row>
    <row r="31" spans="1:4" ht="18.75" customHeight="1" x14ac:dyDescent="0.15">
      <c r="A31" s="3">
        <v>30</v>
      </c>
      <c r="B31" s="22" t="s">
        <v>186</v>
      </c>
      <c r="C31" s="40"/>
      <c r="D31" s="40"/>
    </row>
    <row r="32" spans="1:4" ht="18.75" customHeight="1" x14ac:dyDescent="0.15">
      <c r="A32" s="3">
        <v>31</v>
      </c>
      <c r="B32" s="22" t="s">
        <v>187</v>
      </c>
      <c r="C32" s="40"/>
      <c r="D32" s="40"/>
    </row>
    <row r="33" spans="1:4" ht="18.75" customHeight="1" x14ac:dyDescent="0.15">
      <c r="A33" s="3">
        <v>32</v>
      </c>
      <c r="B33" s="22" t="s">
        <v>188</v>
      </c>
      <c r="C33" s="40"/>
      <c r="D33" s="40"/>
    </row>
  </sheetData>
  <mergeCells count="2">
    <mergeCell ref="C2:C33"/>
    <mergeCell ref="D2:D33"/>
  </mergeCells>
  <phoneticPr fontId="1"/>
  <pageMargins left="0.70866141732283472" right="0.70866141732283472" top="0.94488188976377963" bottom="0.94488188976377963" header="0.51181102362204722" footer="0.31496062992125984"/>
  <pageSetup paperSize="9" orientation="portrait" r:id="rId1"/>
  <headerFooter>
    <oddHeader xml:space="preserve">&amp;L&amp;"FGP角ｺﾞｼｯｸ体Ca-L,太字"&amp;16布絵本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9" sqref="B9"/>
    </sheetView>
  </sheetViews>
  <sheetFormatPr defaultRowHeight="13.5" x14ac:dyDescent="0.15"/>
  <cols>
    <col min="1" max="1" width="4.5" style="4" customWidth="1"/>
    <col min="2" max="2" width="42.25" customWidth="1"/>
    <col min="3" max="3" width="23.5" customWidth="1"/>
    <col min="4" max="4" width="14.375" customWidth="1"/>
    <col min="5" max="5" width="8.375" style="4" customWidth="1"/>
  </cols>
  <sheetData>
    <row r="1" spans="1:5" s="4" customFormat="1" ht="16.5" customHeight="1" x14ac:dyDescent="0.15">
      <c r="A1" s="3"/>
      <c r="B1" s="3" t="s">
        <v>48</v>
      </c>
      <c r="C1" s="3" t="s">
        <v>189</v>
      </c>
      <c r="D1" s="3" t="s">
        <v>152</v>
      </c>
      <c r="E1" s="3" t="s">
        <v>41</v>
      </c>
    </row>
    <row r="2" spans="1:5" ht="40.5" customHeight="1" x14ac:dyDescent="0.15">
      <c r="A2" s="3">
        <v>1</v>
      </c>
      <c r="B2" s="16" t="s">
        <v>190</v>
      </c>
      <c r="C2" s="1" t="s">
        <v>191</v>
      </c>
      <c r="D2" s="16" t="s">
        <v>192</v>
      </c>
      <c r="E2" s="3">
        <v>2009</v>
      </c>
    </row>
    <row r="3" spans="1:5" ht="36.75" customHeight="1" x14ac:dyDescent="0.15">
      <c r="A3" s="3">
        <v>2</v>
      </c>
      <c r="B3" s="16" t="s">
        <v>193</v>
      </c>
      <c r="C3" s="1" t="s">
        <v>194</v>
      </c>
      <c r="D3" s="17" t="s">
        <v>195</v>
      </c>
      <c r="E3" s="3">
        <v>2001</v>
      </c>
    </row>
    <row r="4" spans="1:5" ht="39" customHeight="1" x14ac:dyDescent="0.15">
      <c r="A4" s="3">
        <v>3</v>
      </c>
      <c r="B4" s="1" t="s">
        <v>196</v>
      </c>
      <c r="C4" s="1" t="s">
        <v>197</v>
      </c>
      <c r="D4" s="16" t="s">
        <v>24</v>
      </c>
      <c r="E4" s="3">
        <v>1989</v>
      </c>
    </row>
    <row r="5" spans="1:5" ht="32.25" customHeight="1" x14ac:dyDescent="0.15">
      <c r="A5" s="3">
        <v>4</v>
      </c>
      <c r="B5" s="1" t="s">
        <v>198</v>
      </c>
      <c r="C5" s="1" t="s">
        <v>199</v>
      </c>
      <c r="D5" s="16" t="s">
        <v>24</v>
      </c>
      <c r="E5" s="3">
        <v>2002</v>
      </c>
    </row>
    <row r="6" spans="1:5" ht="27.75" customHeight="1" x14ac:dyDescent="0.15">
      <c r="A6" s="3">
        <v>5</v>
      </c>
      <c r="B6" s="1" t="s">
        <v>200</v>
      </c>
      <c r="C6" s="1" t="s">
        <v>199</v>
      </c>
      <c r="D6" s="16" t="s">
        <v>24</v>
      </c>
      <c r="E6" s="3">
        <v>2002</v>
      </c>
    </row>
    <row r="7" spans="1:5" ht="39" customHeight="1" x14ac:dyDescent="0.15">
      <c r="A7" s="3">
        <v>6</v>
      </c>
      <c r="B7" s="1" t="s">
        <v>201</v>
      </c>
      <c r="C7" s="1" t="s">
        <v>197</v>
      </c>
      <c r="D7" s="16" t="s">
        <v>24</v>
      </c>
      <c r="E7" s="3">
        <v>1989</v>
      </c>
    </row>
    <row r="8" spans="1:5" ht="29.25" customHeight="1" x14ac:dyDescent="0.15">
      <c r="A8" s="3">
        <v>7</v>
      </c>
      <c r="B8" s="1" t="s">
        <v>202</v>
      </c>
      <c r="C8" s="1" t="s">
        <v>203</v>
      </c>
      <c r="D8" s="16" t="s">
        <v>204</v>
      </c>
      <c r="E8" s="3">
        <v>2002</v>
      </c>
    </row>
    <row r="9" spans="1:5" ht="33" customHeight="1" x14ac:dyDescent="0.15">
      <c r="A9" s="3">
        <v>8</v>
      </c>
      <c r="B9" s="16" t="s">
        <v>205</v>
      </c>
      <c r="C9" s="16" t="s">
        <v>206</v>
      </c>
      <c r="D9" s="16" t="s">
        <v>207</v>
      </c>
      <c r="E9" s="3">
        <v>2001</v>
      </c>
    </row>
    <row r="10" spans="1:5" ht="34.5" customHeight="1" x14ac:dyDescent="0.15">
      <c r="A10" s="3">
        <v>9</v>
      </c>
      <c r="B10" s="1" t="s">
        <v>208</v>
      </c>
      <c r="C10" s="16" t="s">
        <v>209</v>
      </c>
      <c r="D10" s="16" t="s">
        <v>24</v>
      </c>
      <c r="E10" s="3">
        <v>1979</v>
      </c>
    </row>
    <row r="11" spans="1:5" ht="27" customHeight="1" x14ac:dyDescent="0.15">
      <c r="A11" s="3">
        <v>10</v>
      </c>
      <c r="B11" s="16" t="s">
        <v>210</v>
      </c>
      <c r="C11" s="16" t="s">
        <v>209</v>
      </c>
      <c r="D11" s="16" t="s">
        <v>24</v>
      </c>
      <c r="E11" s="3">
        <v>1986</v>
      </c>
    </row>
    <row r="12" spans="1:5" ht="31.5" customHeight="1" x14ac:dyDescent="0.15">
      <c r="A12" s="3">
        <v>11</v>
      </c>
      <c r="B12" s="16" t="s">
        <v>211</v>
      </c>
      <c r="C12" s="16" t="s">
        <v>212</v>
      </c>
      <c r="D12" s="16" t="s">
        <v>213</v>
      </c>
      <c r="E12" s="3">
        <v>2005</v>
      </c>
    </row>
    <row r="13" spans="1:5" ht="30" customHeight="1" x14ac:dyDescent="0.15">
      <c r="A13" s="3">
        <v>12</v>
      </c>
      <c r="B13" s="16" t="s">
        <v>214</v>
      </c>
      <c r="C13" s="16" t="s">
        <v>215</v>
      </c>
      <c r="D13" s="16" t="s">
        <v>216</v>
      </c>
      <c r="E13" s="3">
        <v>2010</v>
      </c>
    </row>
    <row r="14" spans="1:5" ht="38.25" customHeight="1" x14ac:dyDescent="0.15">
      <c r="A14" s="3">
        <v>13</v>
      </c>
      <c r="B14" s="1" t="s">
        <v>217</v>
      </c>
      <c r="C14" s="1" t="s">
        <v>218</v>
      </c>
      <c r="D14" s="16" t="s">
        <v>24</v>
      </c>
      <c r="E14" s="3">
        <v>2001</v>
      </c>
    </row>
    <row r="15" spans="1:5" ht="36" customHeight="1" x14ac:dyDescent="0.15"/>
  </sheetData>
  <phoneticPr fontId="1"/>
  <pageMargins left="0.51181102362204722" right="0.51181102362204722" top="0.74803149606299213" bottom="0.94488188976377963" header="0.31496062992125984" footer="0.31496062992125984"/>
  <pageSetup paperSize="9" orientation="portrait" r:id="rId1"/>
  <headerFooter>
    <oddHeader>&amp;L&amp;"FGP丸ｺﾞｼｯｸ体Ca-L,太字"&amp;16バリアフリー絵本についての参考文献（本）　&amp;"+,標準"&amp;11★書名の50音順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13" sqref="A13"/>
    </sheetView>
  </sheetViews>
  <sheetFormatPr defaultRowHeight="13.5" x14ac:dyDescent="0.15"/>
  <cols>
    <col min="1" max="1" width="3.625" style="4" customWidth="1"/>
    <col min="2" max="2" width="44.875" customWidth="1"/>
    <col min="3" max="3" width="13.625" customWidth="1"/>
    <col min="5" max="5" width="14.25" customWidth="1"/>
    <col min="6" max="6" width="6.75" style="4" customWidth="1"/>
  </cols>
  <sheetData>
    <row r="1" spans="1:6" s="4" customFormat="1" x14ac:dyDescent="0.15">
      <c r="A1" s="3"/>
      <c r="B1" s="3" t="s">
        <v>219</v>
      </c>
      <c r="C1" s="23" t="s">
        <v>220</v>
      </c>
      <c r="D1" s="3" t="s">
        <v>152</v>
      </c>
      <c r="E1" s="23" t="s">
        <v>221</v>
      </c>
      <c r="F1" s="3" t="s">
        <v>222</v>
      </c>
    </row>
    <row r="2" spans="1:6" ht="43.5" customHeight="1" x14ac:dyDescent="0.15">
      <c r="A2" s="3">
        <v>1</v>
      </c>
      <c r="B2" s="1" t="s">
        <v>223</v>
      </c>
      <c r="C2" s="14" t="s">
        <v>224</v>
      </c>
      <c r="D2" s="24" t="s">
        <v>225</v>
      </c>
      <c r="E2" s="16" t="s">
        <v>226</v>
      </c>
      <c r="F2" s="3" t="s">
        <v>227</v>
      </c>
    </row>
    <row r="3" spans="1:6" ht="36.75" customHeight="1" x14ac:dyDescent="0.15">
      <c r="A3" s="3">
        <v>2</v>
      </c>
      <c r="B3" s="1" t="s">
        <v>228</v>
      </c>
      <c r="C3" s="16" t="s">
        <v>229</v>
      </c>
      <c r="D3" s="24" t="s">
        <v>230</v>
      </c>
      <c r="E3" s="16" t="s">
        <v>231</v>
      </c>
      <c r="F3" s="3" t="s">
        <v>232</v>
      </c>
    </row>
    <row r="4" spans="1:6" ht="38.25" customHeight="1" x14ac:dyDescent="0.15">
      <c r="A4" s="3">
        <v>3</v>
      </c>
      <c r="B4" s="1" t="s">
        <v>233</v>
      </c>
      <c r="C4" s="1" t="s">
        <v>234</v>
      </c>
      <c r="D4" s="24" t="s">
        <v>235</v>
      </c>
      <c r="E4" s="16" t="s">
        <v>236</v>
      </c>
      <c r="F4" s="3" t="s">
        <v>237</v>
      </c>
    </row>
    <row r="5" spans="1:6" ht="35.25" customHeight="1" x14ac:dyDescent="0.15">
      <c r="A5" s="3">
        <v>4</v>
      </c>
      <c r="B5" s="1" t="s">
        <v>238</v>
      </c>
      <c r="C5" s="16" t="s">
        <v>239</v>
      </c>
      <c r="D5" s="24" t="s">
        <v>240</v>
      </c>
      <c r="E5" s="16" t="s">
        <v>241</v>
      </c>
      <c r="F5" s="3" t="s">
        <v>242</v>
      </c>
    </row>
    <row r="6" spans="1:6" ht="65.25" customHeight="1" x14ac:dyDescent="0.15">
      <c r="A6" s="3">
        <v>5</v>
      </c>
      <c r="B6" s="1" t="s">
        <v>243</v>
      </c>
      <c r="C6" s="1" t="s">
        <v>244</v>
      </c>
      <c r="D6" s="24" t="s">
        <v>240</v>
      </c>
      <c r="E6" s="16" t="s">
        <v>245</v>
      </c>
      <c r="F6" s="3" t="s">
        <v>246</v>
      </c>
    </row>
    <row r="7" spans="1:6" ht="42" customHeight="1" x14ac:dyDescent="0.15">
      <c r="A7" s="3">
        <v>6</v>
      </c>
      <c r="B7" s="1" t="s">
        <v>247</v>
      </c>
      <c r="C7" s="1" t="s">
        <v>234</v>
      </c>
      <c r="D7" s="24" t="s">
        <v>235</v>
      </c>
      <c r="E7" s="16" t="s">
        <v>248</v>
      </c>
      <c r="F7" s="25" t="s">
        <v>249</v>
      </c>
    </row>
    <row r="8" spans="1:6" ht="43.5" customHeight="1" x14ac:dyDescent="0.15">
      <c r="A8" s="3">
        <v>7</v>
      </c>
      <c r="B8" s="1" t="s">
        <v>250</v>
      </c>
      <c r="C8" s="14" t="s">
        <v>251</v>
      </c>
      <c r="D8" s="24" t="s">
        <v>252</v>
      </c>
      <c r="E8" s="16" t="s">
        <v>253</v>
      </c>
      <c r="F8" s="3">
        <v>1</v>
      </c>
    </row>
    <row r="9" spans="1:6" ht="37.5" customHeight="1" x14ac:dyDescent="0.15">
      <c r="A9" s="3">
        <v>8</v>
      </c>
      <c r="B9" s="1" t="s">
        <v>254</v>
      </c>
      <c r="C9" s="24" t="s">
        <v>255</v>
      </c>
      <c r="D9" s="24" t="s">
        <v>252</v>
      </c>
      <c r="E9" s="16" t="s">
        <v>253</v>
      </c>
      <c r="F9" s="25" t="s">
        <v>256</v>
      </c>
    </row>
    <row r="10" spans="1:6" ht="51" customHeight="1" x14ac:dyDescent="0.15">
      <c r="A10" s="3">
        <v>9</v>
      </c>
      <c r="B10" s="1" t="s">
        <v>257</v>
      </c>
      <c r="C10" s="26" t="s">
        <v>258</v>
      </c>
      <c r="D10" s="24" t="s">
        <v>259</v>
      </c>
      <c r="E10" s="16" t="s">
        <v>260</v>
      </c>
      <c r="F10" s="25" t="s">
        <v>261</v>
      </c>
    </row>
    <row r="11" spans="1:6" ht="46.5" customHeight="1" x14ac:dyDescent="0.15">
      <c r="A11" s="3">
        <v>10</v>
      </c>
      <c r="B11" s="1" t="s">
        <v>262</v>
      </c>
      <c r="C11" s="16" t="s">
        <v>229</v>
      </c>
      <c r="D11" s="24" t="s">
        <v>230</v>
      </c>
      <c r="E11" s="16" t="s">
        <v>263</v>
      </c>
      <c r="F11" s="3" t="s">
        <v>264</v>
      </c>
    </row>
    <row r="12" spans="1:6" ht="58.5" customHeight="1" x14ac:dyDescent="0.15">
      <c r="A12" s="3">
        <v>11</v>
      </c>
      <c r="B12" s="1" t="s">
        <v>265</v>
      </c>
      <c r="C12" s="1" t="s">
        <v>266</v>
      </c>
      <c r="D12" s="24" t="s">
        <v>240</v>
      </c>
      <c r="E12" s="16" t="s">
        <v>267</v>
      </c>
      <c r="F12" s="3" t="s">
        <v>268</v>
      </c>
    </row>
    <row r="13" spans="1:6" ht="36" customHeight="1" x14ac:dyDescent="0.15">
      <c r="A13" s="3">
        <v>12</v>
      </c>
      <c r="B13" s="1" t="s">
        <v>269</v>
      </c>
      <c r="C13" s="1" t="s">
        <v>234</v>
      </c>
      <c r="D13" s="24" t="s">
        <v>235</v>
      </c>
      <c r="E13" s="16" t="s">
        <v>270</v>
      </c>
      <c r="F13" s="3" t="s">
        <v>271</v>
      </c>
    </row>
    <row r="14" spans="1:6" ht="38.25" customHeight="1" x14ac:dyDescent="0.15">
      <c r="A14" s="3">
        <v>13</v>
      </c>
      <c r="B14" s="1" t="s">
        <v>272</v>
      </c>
      <c r="C14" s="16" t="s">
        <v>239</v>
      </c>
      <c r="D14" s="24" t="s">
        <v>240</v>
      </c>
      <c r="E14" s="16" t="s">
        <v>273</v>
      </c>
      <c r="F14" s="3" t="s">
        <v>274</v>
      </c>
    </row>
  </sheetData>
  <phoneticPr fontId="1"/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&amp;L&amp;"FGP角ｺﾞｼｯｸ体Ca-L,太字"&amp;16バリアフリー絵本についての参考文献（雑誌）&amp;"-,標準"&amp;11　★出版年順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バリアフリー絵本・雑誌</vt:lpstr>
      <vt:lpstr>大きな文字の青い鳥文庫</vt:lpstr>
      <vt:lpstr>布絵本</vt:lpstr>
      <vt:lpstr>参考文献（本）</vt:lpstr>
      <vt:lpstr>参考文献（雑誌）</vt:lpstr>
      <vt:lpstr>バリアフリー絵本・雑誌!Print_Titles</vt:lpstr>
      <vt:lpstr>大きな文字の青い鳥文庫!Print_Titles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libuser122</dc:creator>
  <cp:lastModifiedBy>yamagyon004u</cp:lastModifiedBy>
  <cp:lastPrinted>2015-03-20T02:03:12Z</cp:lastPrinted>
  <dcterms:created xsi:type="dcterms:W3CDTF">2009-10-16T10:01:26Z</dcterms:created>
  <dcterms:modified xsi:type="dcterms:W3CDTF">2016-01-16T06:18:17Z</dcterms:modified>
</cp:coreProperties>
</file>